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tigermailauburn-my.sharepoint.com/personal/jmb0276_auburn_edu/Documents/Documents/Forest Heath Coop/MembersOnly/MeetingFY25/Agenda/BudgetPDF/"/>
    </mc:Choice>
  </mc:AlternateContent>
  <xr:revisionPtr revIDLastSave="2" documentId="13_ncr:1_{24B68998-7C50-4B4E-A8E3-2373B216BAB7}" xr6:coauthVersionLast="47" xr6:coauthVersionMax="47" xr10:uidLastSave="{A5C56720-CCB9-443C-89F7-9440826E82F6}"/>
  <bookViews>
    <workbookView xWindow="-1020" yWindow="1005" windowWidth="29040" windowHeight="15495" tabRatio="603" activeTab="1" xr2:uid="{00000000-000D-0000-FFFF-FFFF00000000}"/>
  </bookViews>
  <sheets>
    <sheet name="FY24 YTD (Three Main FOPs)" sheetId="6" r:id="rId1"/>
    <sheet name="Industry 370128 341003 2002 " sheetId="1" r:id="rId2"/>
    <sheet name="State 370129 341003 2002" sheetId="2" r:id="rId3"/>
    <sheet name="Federal 370130 341003 2002" sheetId="3" r:id="rId4"/>
    <sheet name="Workshop 101002 145078 3010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3" i="6" l="1"/>
  <c r="K36" i="6" l="1"/>
  <c r="K34" i="6"/>
  <c r="K57" i="2"/>
  <c r="K54" i="2"/>
  <c r="H28" i="2"/>
  <c r="K51" i="3"/>
  <c r="K49" i="3"/>
  <c r="E22" i="6"/>
  <c r="E19" i="6"/>
  <c r="E14" i="6"/>
  <c r="E26" i="6"/>
  <c r="R11" i="5"/>
  <c r="S11" i="5"/>
  <c r="R40" i="5"/>
  <c r="T27" i="3"/>
  <c r="U34" i="2"/>
  <c r="P34" i="2"/>
  <c r="K34" i="2"/>
  <c r="F34" i="2"/>
  <c r="T62" i="1"/>
  <c r="B3" i="1"/>
  <c r="U24" i="1"/>
  <c r="T24" i="1"/>
  <c r="W24" i="1"/>
  <c r="U53" i="1"/>
  <c r="P53" i="1"/>
  <c r="K53" i="1"/>
  <c r="F53" i="1"/>
  <c r="W53" i="1" s="1"/>
  <c r="T19" i="1"/>
  <c r="S19" i="1"/>
  <c r="E30" i="6" l="1"/>
  <c r="E32" i="6" s="1"/>
  <c r="E23" i="6"/>
  <c r="W34" i="2"/>
  <c r="B5" i="3"/>
  <c r="J28" i="3"/>
  <c r="O28" i="3"/>
  <c r="M28" i="3"/>
  <c r="M46" i="3"/>
  <c r="M49" i="3" s="1"/>
  <c r="J46" i="3"/>
  <c r="J49" i="3" s="1"/>
  <c r="O42" i="3"/>
  <c r="N27" i="3"/>
  <c r="N28" i="3" s="1"/>
  <c r="I27" i="3"/>
  <c r="H27" i="3"/>
  <c r="C22" i="3"/>
  <c r="U32" i="3"/>
  <c r="P32" i="3"/>
  <c r="K32" i="3"/>
  <c r="F32" i="3"/>
  <c r="N48" i="2"/>
  <c r="M48" i="2"/>
  <c r="J48" i="2"/>
  <c r="H27" i="2"/>
  <c r="F16" i="2"/>
  <c r="U15" i="2"/>
  <c r="W15" i="2" s="1"/>
  <c r="P15" i="2"/>
  <c r="K15" i="2"/>
  <c r="F15" i="2"/>
  <c r="R19" i="1"/>
  <c r="O19" i="1"/>
  <c r="N19" i="1"/>
  <c r="M19" i="1"/>
  <c r="J19" i="1"/>
  <c r="I19" i="1"/>
  <c r="E19" i="1"/>
  <c r="D19" i="1"/>
  <c r="E34" i="6" l="1"/>
  <c r="M51" i="3"/>
  <c r="W32" i="3"/>
  <c r="C28" i="3" l="1"/>
  <c r="D28" i="3"/>
  <c r="H28" i="3"/>
  <c r="I28" i="3"/>
  <c r="S28" i="3"/>
  <c r="T28" i="3"/>
  <c r="J28" i="2"/>
  <c r="T28" i="2"/>
  <c r="R28" i="2"/>
  <c r="N28" i="2"/>
  <c r="T68" i="1" l="1"/>
  <c r="U66" i="1"/>
  <c r="P66" i="1"/>
  <c r="K66" i="1"/>
  <c r="F66" i="1"/>
  <c r="W66" i="1" s="1"/>
  <c r="U25" i="5" l="1"/>
  <c r="P25" i="5"/>
  <c r="K25" i="5"/>
  <c r="F25" i="5"/>
  <c r="U42" i="3"/>
  <c r="P42" i="3"/>
  <c r="K42" i="3"/>
  <c r="F42" i="3"/>
  <c r="U45" i="2"/>
  <c r="P45" i="2"/>
  <c r="K45" i="2"/>
  <c r="F45" i="2"/>
  <c r="U25" i="2"/>
  <c r="P25" i="2"/>
  <c r="K25" i="2"/>
  <c r="F25" i="2"/>
  <c r="W42" i="3" l="1"/>
  <c r="W25" i="5"/>
  <c r="W45" i="2"/>
  <c r="W25" i="2"/>
  <c r="O68" i="1" l="1"/>
  <c r="B3" i="6" l="1"/>
  <c r="U35" i="3"/>
  <c r="P35" i="3"/>
  <c r="K35" i="3"/>
  <c r="F35" i="3"/>
  <c r="U37" i="3"/>
  <c r="P37" i="3"/>
  <c r="K37" i="3"/>
  <c r="F37" i="3"/>
  <c r="B4" i="2"/>
  <c r="U27" i="2"/>
  <c r="P27" i="2"/>
  <c r="K27" i="2"/>
  <c r="F27" i="2"/>
  <c r="E68" i="1"/>
  <c r="U65" i="1"/>
  <c r="P65" i="1"/>
  <c r="K65" i="1"/>
  <c r="F65" i="1"/>
  <c r="U67" i="1"/>
  <c r="P67" i="1"/>
  <c r="K67" i="1"/>
  <c r="F67" i="1"/>
  <c r="W67" i="1" l="1"/>
  <c r="W27" i="2"/>
  <c r="W35" i="3"/>
  <c r="W37" i="3"/>
  <c r="W65" i="1"/>
  <c r="D57" i="5"/>
  <c r="F20" i="5"/>
  <c r="U43" i="3"/>
  <c r="P43" i="3"/>
  <c r="K43" i="3"/>
  <c r="F43" i="3"/>
  <c r="K23" i="3"/>
  <c r="U23" i="3"/>
  <c r="P23" i="3"/>
  <c r="F23" i="3"/>
  <c r="J68" i="1"/>
  <c r="I68" i="1"/>
  <c r="W43" i="3" l="1"/>
  <c r="W23" i="3"/>
  <c r="B2" i="6"/>
  <c r="F33" i="5" l="1"/>
  <c r="F43" i="5"/>
  <c r="U47" i="5"/>
  <c r="P47" i="5"/>
  <c r="K47" i="5"/>
  <c r="F47" i="5"/>
  <c r="D49" i="3"/>
  <c r="E49" i="3"/>
  <c r="C49" i="3"/>
  <c r="H49" i="3"/>
  <c r="I49" i="3"/>
  <c r="N49" i="3"/>
  <c r="N51" i="3" s="1"/>
  <c r="O49" i="3"/>
  <c r="T49" i="3"/>
  <c r="S49" i="3"/>
  <c r="R49" i="3"/>
  <c r="U31" i="3"/>
  <c r="P31" i="3"/>
  <c r="K31" i="3"/>
  <c r="F31" i="3"/>
  <c r="F41" i="3"/>
  <c r="F44" i="3"/>
  <c r="F47" i="3"/>
  <c r="F48" i="3"/>
  <c r="F45" i="3"/>
  <c r="F46" i="3"/>
  <c r="U22" i="1"/>
  <c r="P22" i="1"/>
  <c r="K22" i="1"/>
  <c r="F22" i="1"/>
  <c r="U16" i="1"/>
  <c r="I16" i="6" s="1"/>
  <c r="P16" i="1"/>
  <c r="K16" i="1"/>
  <c r="E16" i="6" s="1"/>
  <c r="F16" i="1"/>
  <c r="C16" i="6" s="1"/>
  <c r="F17" i="1"/>
  <c r="K17" i="1"/>
  <c r="P17" i="1"/>
  <c r="U17" i="1"/>
  <c r="I17" i="6" s="1"/>
  <c r="U64" i="1"/>
  <c r="P64" i="1"/>
  <c r="P55" i="1"/>
  <c r="K64" i="1"/>
  <c r="K55" i="1"/>
  <c r="F64" i="1"/>
  <c r="F55" i="1"/>
  <c r="U49" i="3" l="1"/>
  <c r="W31" i="3"/>
  <c r="W64" i="1"/>
  <c r="G16" i="6"/>
  <c r="K16" i="6" s="1"/>
  <c r="G18" i="6"/>
  <c r="W17" i="1"/>
  <c r="W47" i="5"/>
  <c r="W22" i="1"/>
  <c r="W16" i="1"/>
  <c r="U49" i="1"/>
  <c r="P49" i="1"/>
  <c r="K49" i="1"/>
  <c r="F49" i="1"/>
  <c r="F50" i="1"/>
  <c r="K41" i="1"/>
  <c r="P41" i="1"/>
  <c r="W49" i="1" l="1"/>
  <c r="C28" i="2" l="1"/>
  <c r="U24" i="5"/>
  <c r="P24" i="5"/>
  <c r="K24" i="5"/>
  <c r="F24" i="5"/>
  <c r="W24" i="5" l="1"/>
  <c r="K62" i="1"/>
  <c r="D68" i="1"/>
  <c r="U47" i="1"/>
  <c r="P47" i="1"/>
  <c r="K47" i="1"/>
  <c r="F47" i="1"/>
  <c r="B4" i="1"/>
  <c r="B4" i="6"/>
  <c r="T57" i="5"/>
  <c r="S57" i="5"/>
  <c r="R57" i="5"/>
  <c r="O57" i="5"/>
  <c r="N57" i="5"/>
  <c r="M57" i="5"/>
  <c r="J57" i="5"/>
  <c r="I57" i="5"/>
  <c r="H57" i="5"/>
  <c r="E57" i="5"/>
  <c r="C57" i="5"/>
  <c r="U56" i="5"/>
  <c r="P56" i="5"/>
  <c r="K56" i="5"/>
  <c r="F56" i="5"/>
  <c r="U55" i="5"/>
  <c r="P55" i="5"/>
  <c r="K55" i="5"/>
  <c r="F55" i="5"/>
  <c r="U54" i="5"/>
  <c r="P54" i="5"/>
  <c r="K54" i="5"/>
  <c r="F54" i="5"/>
  <c r="U53" i="5"/>
  <c r="P53" i="5"/>
  <c r="K53" i="5"/>
  <c r="F53" i="5"/>
  <c r="U52" i="5"/>
  <c r="P52" i="5"/>
  <c r="K52" i="5"/>
  <c r="F52" i="5"/>
  <c r="U51" i="5"/>
  <c r="P51" i="5"/>
  <c r="K51" i="5"/>
  <c r="F51" i="5"/>
  <c r="U50" i="5"/>
  <c r="P50" i="5"/>
  <c r="K50" i="5"/>
  <c r="F50" i="5"/>
  <c r="U49" i="5"/>
  <c r="P49" i="5"/>
  <c r="K49" i="5"/>
  <c r="F49" i="5"/>
  <c r="U48" i="5"/>
  <c r="P48" i="5"/>
  <c r="K48" i="5"/>
  <c r="F48" i="5"/>
  <c r="U46" i="5"/>
  <c r="P46" i="5"/>
  <c r="K46" i="5"/>
  <c r="F46" i="5"/>
  <c r="U45" i="5"/>
  <c r="P45" i="5"/>
  <c r="K45" i="5"/>
  <c r="F45" i="5"/>
  <c r="U44" i="5"/>
  <c r="P44" i="5"/>
  <c r="K44" i="5"/>
  <c r="F44" i="5"/>
  <c r="U43" i="5"/>
  <c r="P43" i="5"/>
  <c r="K43" i="5"/>
  <c r="U42" i="5"/>
  <c r="P42" i="5"/>
  <c r="K42" i="5"/>
  <c r="F42" i="5"/>
  <c r="U41" i="5"/>
  <c r="P41" i="5"/>
  <c r="K41" i="5"/>
  <c r="F41" i="5"/>
  <c r="U40" i="5"/>
  <c r="P40" i="5"/>
  <c r="K40" i="5"/>
  <c r="F40" i="5"/>
  <c r="U39" i="5"/>
  <c r="P39" i="5"/>
  <c r="K39" i="5"/>
  <c r="F39" i="5"/>
  <c r="U38" i="5"/>
  <c r="P38" i="5"/>
  <c r="K38" i="5"/>
  <c r="F38" i="5"/>
  <c r="U37" i="5"/>
  <c r="P37" i="5"/>
  <c r="K37" i="5"/>
  <c r="F37" i="5"/>
  <c r="U36" i="5"/>
  <c r="P36" i="5"/>
  <c r="K36" i="5"/>
  <c r="F36" i="5"/>
  <c r="U35" i="5"/>
  <c r="P35" i="5"/>
  <c r="K35" i="5"/>
  <c r="F35" i="5"/>
  <c r="U27" i="5"/>
  <c r="P27" i="5"/>
  <c r="K27" i="5"/>
  <c r="F27" i="5"/>
  <c r="U34" i="5"/>
  <c r="P34" i="5"/>
  <c r="K34" i="5"/>
  <c r="F34" i="5"/>
  <c r="U33" i="5"/>
  <c r="P33" i="5"/>
  <c r="K33" i="5"/>
  <c r="U32" i="5"/>
  <c r="P32" i="5"/>
  <c r="K32" i="5"/>
  <c r="F32" i="5"/>
  <c r="U31" i="5"/>
  <c r="P31" i="5"/>
  <c r="K31" i="5"/>
  <c r="F31" i="5"/>
  <c r="U26" i="5"/>
  <c r="P26" i="5"/>
  <c r="K26" i="5"/>
  <c r="F26" i="5"/>
  <c r="F21" i="5"/>
  <c r="F19" i="5"/>
  <c r="U12" i="5"/>
  <c r="P12" i="5"/>
  <c r="K12" i="5"/>
  <c r="F12" i="5"/>
  <c r="U11" i="5"/>
  <c r="P11" i="5"/>
  <c r="K11" i="5"/>
  <c r="F11" i="5"/>
  <c r="P49" i="3"/>
  <c r="F49" i="3"/>
  <c r="U46" i="3"/>
  <c r="P46" i="3"/>
  <c r="K46" i="3"/>
  <c r="U45" i="3"/>
  <c r="P45" i="3"/>
  <c r="K45" i="3"/>
  <c r="U48" i="3"/>
  <c r="P48" i="3"/>
  <c r="K48" i="3"/>
  <c r="U47" i="3"/>
  <c r="P47" i="3"/>
  <c r="K47" i="3"/>
  <c r="U44" i="3"/>
  <c r="P44" i="3"/>
  <c r="K44" i="3"/>
  <c r="U41" i="3"/>
  <c r="P41" i="3"/>
  <c r="K41" i="3"/>
  <c r="U40" i="3"/>
  <c r="P40" i="3"/>
  <c r="K40" i="3"/>
  <c r="F40" i="3"/>
  <c r="U39" i="3"/>
  <c r="P39" i="3"/>
  <c r="K39" i="3"/>
  <c r="F39" i="3"/>
  <c r="U36" i="3"/>
  <c r="P36" i="3"/>
  <c r="K36" i="3"/>
  <c r="F36" i="3"/>
  <c r="U38" i="3"/>
  <c r="P38" i="3"/>
  <c r="K38" i="3"/>
  <c r="F38" i="3"/>
  <c r="U27" i="3"/>
  <c r="P27" i="3"/>
  <c r="K27" i="3"/>
  <c r="F27" i="3"/>
  <c r="U34" i="3"/>
  <c r="P34" i="3"/>
  <c r="K34" i="3"/>
  <c r="F34" i="3"/>
  <c r="U33" i="3"/>
  <c r="P33" i="3"/>
  <c r="K33" i="3"/>
  <c r="F33" i="3"/>
  <c r="S51" i="3"/>
  <c r="S54" i="3" s="1"/>
  <c r="R28" i="3"/>
  <c r="O51" i="3"/>
  <c r="O54" i="3" s="1"/>
  <c r="N54" i="3"/>
  <c r="E28" i="3"/>
  <c r="E51" i="3" s="1"/>
  <c r="E54" i="3" s="1"/>
  <c r="D51" i="3"/>
  <c r="D54" i="3" s="1"/>
  <c r="C51" i="3"/>
  <c r="U26" i="3"/>
  <c r="P26" i="3"/>
  <c r="K26" i="3"/>
  <c r="F26" i="3"/>
  <c r="U25" i="3"/>
  <c r="P25" i="3"/>
  <c r="K25" i="3"/>
  <c r="F25" i="3"/>
  <c r="U24" i="3"/>
  <c r="P24" i="3"/>
  <c r="K24" i="3"/>
  <c r="F24" i="3"/>
  <c r="U22" i="3"/>
  <c r="P22" i="3"/>
  <c r="K22" i="3"/>
  <c r="F22" i="3"/>
  <c r="U21" i="3"/>
  <c r="P21" i="3"/>
  <c r="K21" i="3"/>
  <c r="F21" i="3"/>
  <c r="U15" i="3"/>
  <c r="P15" i="3"/>
  <c r="K15" i="3"/>
  <c r="F15" i="3"/>
  <c r="B4" i="3"/>
  <c r="T52" i="2"/>
  <c r="T54" i="2" s="1"/>
  <c r="S52" i="2"/>
  <c r="S54" i="2" s="1"/>
  <c r="R52" i="2"/>
  <c r="R54" i="2" s="1"/>
  <c r="O52" i="2"/>
  <c r="O54" i="2" s="1"/>
  <c r="N52" i="2"/>
  <c r="N54" i="2" s="1"/>
  <c r="M52" i="2"/>
  <c r="M54" i="2" s="1"/>
  <c r="J52" i="2"/>
  <c r="I52" i="2"/>
  <c r="H52" i="2"/>
  <c r="E52" i="2"/>
  <c r="D52" i="2"/>
  <c r="D54" i="2" s="1"/>
  <c r="C52" i="2"/>
  <c r="C54" i="2" s="1"/>
  <c r="U51" i="2"/>
  <c r="P51" i="2"/>
  <c r="K51" i="2"/>
  <c r="F51" i="2"/>
  <c r="U50" i="2"/>
  <c r="P50" i="2"/>
  <c r="K50" i="2"/>
  <c r="F50" i="2"/>
  <c r="U49" i="2"/>
  <c r="P49" i="2"/>
  <c r="K49" i="2"/>
  <c r="F49" i="2"/>
  <c r="U48" i="2"/>
  <c r="P48" i="2"/>
  <c r="K48" i="2"/>
  <c r="F48" i="2"/>
  <c r="U47" i="2"/>
  <c r="P47" i="2"/>
  <c r="K47" i="2"/>
  <c r="F47" i="2"/>
  <c r="W47" i="2" s="1"/>
  <c r="U46" i="2"/>
  <c r="P46" i="2"/>
  <c r="K46" i="2"/>
  <c r="F46" i="2"/>
  <c r="U44" i="2"/>
  <c r="P44" i="2"/>
  <c r="K44" i="2"/>
  <c r="F44" i="2"/>
  <c r="U43" i="2"/>
  <c r="P43" i="2"/>
  <c r="K43" i="2"/>
  <c r="F43" i="2"/>
  <c r="U42" i="2"/>
  <c r="P42" i="2"/>
  <c r="K42" i="2"/>
  <c r="F42" i="2"/>
  <c r="W42" i="2" s="1"/>
  <c r="U41" i="2"/>
  <c r="P41" i="2"/>
  <c r="K41" i="2"/>
  <c r="F41" i="2"/>
  <c r="U40" i="2"/>
  <c r="P40" i="2"/>
  <c r="K40" i="2"/>
  <c r="F40" i="2"/>
  <c r="U39" i="2"/>
  <c r="P39" i="2"/>
  <c r="K39" i="2"/>
  <c r="F39" i="2"/>
  <c r="U38" i="2"/>
  <c r="P38" i="2"/>
  <c r="K38" i="2"/>
  <c r="F38" i="2"/>
  <c r="U37" i="2"/>
  <c r="P37" i="2"/>
  <c r="K37" i="2"/>
  <c r="F37" i="2"/>
  <c r="U36" i="2"/>
  <c r="P36" i="2"/>
  <c r="K36" i="2"/>
  <c r="F36" i="2"/>
  <c r="W36" i="2" s="1"/>
  <c r="U35" i="2"/>
  <c r="P35" i="2"/>
  <c r="K35" i="2"/>
  <c r="F35" i="2"/>
  <c r="U33" i="2"/>
  <c r="P33" i="2"/>
  <c r="K33" i="2"/>
  <c r="F33" i="2"/>
  <c r="U32" i="2"/>
  <c r="P32" i="2"/>
  <c r="K32" i="2"/>
  <c r="F32" i="2"/>
  <c r="U31" i="2"/>
  <c r="P31" i="2"/>
  <c r="K31" i="2"/>
  <c r="F31" i="2"/>
  <c r="I28" i="2"/>
  <c r="U26" i="2"/>
  <c r="P26" i="2"/>
  <c r="K26" i="2"/>
  <c r="F26" i="2"/>
  <c r="U24" i="2"/>
  <c r="P24" i="2"/>
  <c r="K24" i="2"/>
  <c r="F24" i="2"/>
  <c r="U23" i="2"/>
  <c r="U28" i="2" s="1"/>
  <c r="P23" i="2"/>
  <c r="P28" i="2" s="1"/>
  <c r="K23" i="2"/>
  <c r="F23" i="2"/>
  <c r="T17" i="2"/>
  <c r="S17" i="2"/>
  <c r="R17" i="2"/>
  <c r="O17" i="2"/>
  <c r="N17" i="2"/>
  <c r="M17" i="2"/>
  <c r="J17" i="2"/>
  <c r="I17" i="2"/>
  <c r="H17" i="2"/>
  <c r="E17" i="2"/>
  <c r="D17" i="2"/>
  <c r="C17" i="2"/>
  <c r="F17" i="2" s="1"/>
  <c r="U16" i="2"/>
  <c r="P16" i="2"/>
  <c r="K16" i="2"/>
  <c r="U14" i="2"/>
  <c r="P14" i="2"/>
  <c r="K14" i="2"/>
  <c r="F14" i="2"/>
  <c r="U13" i="2"/>
  <c r="P13" i="2"/>
  <c r="K13" i="2"/>
  <c r="F13" i="2"/>
  <c r="S68" i="1"/>
  <c r="R68" i="1"/>
  <c r="N68" i="1"/>
  <c r="M68" i="1"/>
  <c r="H68" i="1"/>
  <c r="C68" i="1"/>
  <c r="F68" i="1" s="1"/>
  <c r="U63" i="1"/>
  <c r="P63" i="1"/>
  <c r="K63" i="1"/>
  <c r="F63" i="1"/>
  <c r="U62" i="1"/>
  <c r="P62" i="1"/>
  <c r="U61" i="1"/>
  <c r="P61" i="1"/>
  <c r="K61" i="1"/>
  <c r="F61" i="1"/>
  <c r="U60" i="1"/>
  <c r="P60" i="1"/>
  <c r="K60" i="1"/>
  <c r="F60" i="1"/>
  <c r="U59" i="1"/>
  <c r="P59" i="1"/>
  <c r="K59" i="1"/>
  <c r="F59" i="1"/>
  <c r="U58" i="1"/>
  <c r="P58" i="1"/>
  <c r="K58" i="1"/>
  <c r="F58" i="1"/>
  <c r="U57" i="1"/>
  <c r="P57" i="1"/>
  <c r="K57" i="1"/>
  <c r="F57" i="1"/>
  <c r="U56" i="1"/>
  <c r="P56" i="1"/>
  <c r="K56" i="1"/>
  <c r="F56" i="1"/>
  <c r="U55" i="1"/>
  <c r="U54" i="1"/>
  <c r="P54" i="1"/>
  <c r="K54" i="1"/>
  <c r="F54" i="1"/>
  <c r="U37" i="1"/>
  <c r="P37" i="1"/>
  <c r="K37" i="1"/>
  <c r="F37" i="1"/>
  <c r="U52" i="1"/>
  <c r="P52" i="1"/>
  <c r="K52" i="1"/>
  <c r="F52" i="1"/>
  <c r="U51" i="1"/>
  <c r="P51" i="1"/>
  <c r="K51" i="1"/>
  <c r="F51" i="1"/>
  <c r="U50" i="1"/>
  <c r="P50" i="1"/>
  <c r="K50" i="1"/>
  <c r="U48" i="1"/>
  <c r="P48" i="1"/>
  <c r="K48" i="1"/>
  <c r="F48" i="1"/>
  <c r="U46" i="1"/>
  <c r="P46" i="1"/>
  <c r="K46" i="1"/>
  <c r="F46" i="1"/>
  <c r="U45" i="1"/>
  <c r="P45" i="1"/>
  <c r="K45" i="1"/>
  <c r="F45" i="1"/>
  <c r="U44" i="1"/>
  <c r="P44" i="1"/>
  <c r="K44" i="1"/>
  <c r="F44" i="1"/>
  <c r="U43" i="1"/>
  <c r="P43" i="1"/>
  <c r="K43" i="1"/>
  <c r="F43" i="1"/>
  <c r="U42" i="1"/>
  <c r="P42" i="1"/>
  <c r="K42" i="1"/>
  <c r="F42" i="1"/>
  <c r="U41" i="1"/>
  <c r="F41" i="1"/>
  <c r="T38" i="1"/>
  <c r="S38" i="1"/>
  <c r="R38" i="1"/>
  <c r="O38" i="1"/>
  <c r="N38" i="1"/>
  <c r="M38" i="1"/>
  <c r="J38" i="1"/>
  <c r="I38" i="1"/>
  <c r="H38" i="1"/>
  <c r="E38" i="1"/>
  <c r="D38" i="1"/>
  <c r="C38" i="1"/>
  <c r="U36" i="1"/>
  <c r="P36" i="1"/>
  <c r="K36" i="1"/>
  <c r="F36" i="1"/>
  <c r="U35" i="1"/>
  <c r="P35" i="1"/>
  <c r="K35" i="1"/>
  <c r="F35" i="1"/>
  <c r="U34" i="1"/>
  <c r="P34" i="1"/>
  <c r="K34" i="1"/>
  <c r="F34" i="1"/>
  <c r="U33" i="1"/>
  <c r="P33" i="1"/>
  <c r="K33" i="1"/>
  <c r="F33" i="1"/>
  <c r="U32" i="1"/>
  <c r="P32" i="1"/>
  <c r="K32" i="1"/>
  <c r="F32" i="1"/>
  <c r="U31" i="1"/>
  <c r="P31" i="1"/>
  <c r="K31" i="1"/>
  <c r="F31" i="1"/>
  <c r="S24" i="1"/>
  <c r="R24" i="1"/>
  <c r="O24" i="1"/>
  <c r="N24" i="1"/>
  <c r="M24" i="1"/>
  <c r="J24" i="1"/>
  <c r="I24" i="1"/>
  <c r="H24" i="1"/>
  <c r="E24" i="1"/>
  <c r="D24" i="1"/>
  <c r="C24" i="1"/>
  <c r="U23" i="1"/>
  <c r="I22" i="6" s="1"/>
  <c r="P23" i="1"/>
  <c r="G22" i="6" s="1"/>
  <c r="K23" i="1"/>
  <c r="F23" i="1"/>
  <c r="C22" i="6" s="1"/>
  <c r="U21" i="1"/>
  <c r="I21" i="6" s="1"/>
  <c r="P21" i="1"/>
  <c r="G21" i="6" s="1"/>
  <c r="K21" i="1"/>
  <c r="E21" i="6" s="1"/>
  <c r="F21" i="1"/>
  <c r="U20" i="1"/>
  <c r="I20" i="6" s="1"/>
  <c r="P20" i="1"/>
  <c r="K20" i="1"/>
  <c r="F20" i="1"/>
  <c r="U19" i="1"/>
  <c r="I19" i="6" s="1"/>
  <c r="P19" i="1"/>
  <c r="K19" i="1"/>
  <c r="F19" i="1"/>
  <c r="U18" i="1"/>
  <c r="I18" i="6" s="1"/>
  <c r="P18" i="1"/>
  <c r="K18" i="1"/>
  <c r="F18" i="1"/>
  <c r="U15" i="1"/>
  <c r="I15" i="6" s="1"/>
  <c r="P15" i="1"/>
  <c r="G15" i="6" s="1"/>
  <c r="K15" i="1"/>
  <c r="F15" i="1"/>
  <c r="U14" i="1"/>
  <c r="P14" i="1"/>
  <c r="K14" i="1"/>
  <c r="F14" i="1"/>
  <c r="K28" i="2" l="1"/>
  <c r="U38" i="1"/>
  <c r="P28" i="3"/>
  <c r="K28" i="3"/>
  <c r="W51" i="2"/>
  <c r="U28" i="3"/>
  <c r="F28" i="3"/>
  <c r="W38" i="2"/>
  <c r="G20" i="6"/>
  <c r="C18" i="6"/>
  <c r="E20" i="6"/>
  <c r="E15" i="6"/>
  <c r="W46" i="5"/>
  <c r="W44" i="5"/>
  <c r="W55" i="5"/>
  <c r="O57" i="2"/>
  <c r="W46" i="2"/>
  <c r="F28" i="2"/>
  <c r="W28" i="2" s="1"/>
  <c r="W44" i="2"/>
  <c r="F52" i="2"/>
  <c r="C30" i="6" s="1"/>
  <c r="S57" i="2"/>
  <c r="W26" i="2"/>
  <c r="W33" i="2"/>
  <c r="H54" i="2"/>
  <c r="K52" i="2"/>
  <c r="P17" i="2"/>
  <c r="P68" i="1"/>
  <c r="W13" i="2"/>
  <c r="W31" i="2"/>
  <c r="T57" i="2"/>
  <c r="W33" i="5"/>
  <c r="W40" i="5"/>
  <c r="F57" i="5"/>
  <c r="W16" i="2"/>
  <c r="U52" i="2"/>
  <c r="W40" i="2"/>
  <c r="W32" i="2"/>
  <c r="W49" i="2"/>
  <c r="G19" i="6"/>
  <c r="W14" i="2"/>
  <c r="U17" i="2"/>
  <c r="W37" i="2"/>
  <c r="W39" i="2"/>
  <c r="W41" i="2"/>
  <c r="W48" i="5"/>
  <c r="W54" i="5"/>
  <c r="K17" i="2"/>
  <c r="W48" i="2"/>
  <c r="W50" i="2"/>
  <c r="N57" i="2"/>
  <c r="G14" i="6"/>
  <c r="I14" i="6"/>
  <c r="I23" i="6" s="1"/>
  <c r="W35" i="2"/>
  <c r="D57" i="2"/>
  <c r="W38" i="5"/>
  <c r="W43" i="2"/>
  <c r="W27" i="5"/>
  <c r="K22" i="6"/>
  <c r="W15" i="3"/>
  <c r="W39" i="3"/>
  <c r="I54" i="2"/>
  <c r="I57" i="2" s="1"/>
  <c r="J54" i="2"/>
  <c r="J57" i="2" s="1"/>
  <c r="W52" i="5"/>
  <c r="K57" i="5"/>
  <c r="W24" i="3"/>
  <c r="W33" i="3"/>
  <c r="C20" i="6"/>
  <c r="C21" i="6"/>
  <c r="K21" i="6" s="1"/>
  <c r="C14" i="6"/>
  <c r="C17" i="6"/>
  <c r="K17" i="6" s="1"/>
  <c r="W26" i="3"/>
  <c r="W27" i="3"/>
  <c r="W36" i="3"/>
  <c r="W40" i="3"/>
  <c r="W46" i="3"/>
  <c r="W41" i="3"/>
  <c r="C15" i="6"/>
  <c r="K15" i="6" s="1"/>
  <c r="W25" i="3"/>
  <c r="T51" i="3"/>
  <c r="T54" i="3" s="1"/>
  <c r="W34" i="3"/>
  <c r="W38" i="3"/>
  <c r="W47" i="3"/>
  <c r="W44" i="3"/>
  <c r="C19" i="6"/>
  <c r="J51" i="3"/>
  <c r="J54" i="3" s="1"/>
  <c r="W45" i="3"/>
  <c r="W22" i="3"/>
  <c r="W23" i="1"/>
  <c r="I51" i="3"/>
  <c r="I54" i="3" s="1"/>
  <c r="W21" i="3"/>
  <c r="W63" i="1"/>
  <c r="W51" i="1"/>
  <c r="F24" i="1"/>
  <c r="W20" i="1"/>
  <c r="H70" i="1"/>
  <c r="H73" i="1" s="1"/>
  <c r="J70" i="1"/>
  <c r="J73" i="1" s="1"/>
  <c r="W32" i="1"/>
  <c r="E70" i="1"/>
  <c r="W33" i="1"/>
  <c r="W52" i="1"/>
  <c r="W58" i="1"/>
  <c r="W60" i="1"/>
  <c r="F62" i="1"/>
  <c r="W62" i="1" s="1"/>
  <c r="C70" i="1"/>
  <c r="C73" i="1" s="1"/>
  <c r="W31" i="1"/>
  <c r="I70" i="1"/>
  <c r="K24" i="1"/>
  <c r="W44" i="1"/>
  <c r="R70" i="1"/>
  <c r="R73" i="1" s="1"/>
  <c r="W47" i="1"/>
  <c r="W26" i="5"/>
  <c r="W28" i="5" s="1"/>
  <c r="W53" i="5"/>
  <c r="W32" i="5"/>
  <c r="W12" i="5"/>
  <c r="W34" i="5"/>
  <c r="W35" i="5"/>
  <c r="W37" i="5"/>
  <c r="W41" i="5"/>
  <c r="F22" i="5"/>
  <c r="W22" i="5" s="1"/>
  <c r="W39" i="5"/>
  <c r="W43" i="5"/>
  <c r="W45" i="5"/>
  <c r="W50" i="5"/>
  <c r="W49" i="5"/>
  <c r="W31" i="5"/>
  <c r="W42" i="5"/>
  <c r="W56" i="5"/>
  <c r="W36" i="5"/>
  <c r="W51" i="5"/>
  <c r="W11" i="5"/>
  <c r="B3" i="5" s="1"/>
  <c r="B4" i="5" s="1"/>
  <c r="W23" i="2"/>
  <c r="K68" i="1"/>
  <c r="W34" i="1"/>
  <c r="W14" i="1"/>
  <c r="W15" i="1"/>
  <c r="W18" i="1"/>
  <c r="W36" i="1"/>
  <c r="P38" i="1"/>
  <c r="W38" i="1" s="1"/>
  <c r="W43" i="1"/>
  <c r="S70" i="1"/>
  <c r="S73" i="1" s="1"/>
  <c r="W37" i="1"/>
  <c r="W59" i="1"/>
  <c r="W61" i="1"/>
  <c r="T70" i="1"/>
  <c r="T73" i="1" s="1"/>
  <c r="F38" i="1"/>
  <c r="W42" i="1"/>
  <c r="W50" i="1"/>
  <c r="W21" i="1"/>
  <c r="M70" i="1"/>
  <c r="M73" i="1" s="1"/>
  <c r="K38" i="1"/>
  <c r="W46" i="1"/>
  <c r="D70" i="1"/>
  <c r="D73" i="1" s="1"/>
  <c r="N70" i="1"/>
  <c r="N73" i="1" s="1"/>
  <c r="W54" i="1"/>
  <c r="W45" i="1"/>
  <c r="W48" i="1"/>
  <c r="O70" i="1"/>
  <c r="O73" i="1" s="1"/>
  <c r="P57" i="5"/>
  <c r="W48" i="3"/>
  <c r="W49" i="3"/>
  <c r="W24" i="2"/>
  <c r="U68" i="1"/>
  <c r="W68" i="1" s="1"/>
  <c r="W70" i="1" s="1"/>
  <c r="W73" i="1" s="1"/>
  <c r="W56" i="1"/>
  <c r="W55" i="1"/>
  <c r="W57" i="1"/>
  <c r="W35" i="1"/>
  <c r="W19" i="1"/>
  <c r="P24" i="1"/>
  <c r="K18" i="6"/>
  <c r="U57" i="5"/>
  <c r="M54" i="3"/>
  <c r="P51" i="3"/>
  <c r="C54" i="3"/>
  <c r="F51" i="3"/>
  <c r="F54" i="3" s="1"/>
  <c r="H51" i="3"/>
  <c r="R51" i="3"/>
  <c r="M57" i="2"/>
  <c r="P54" i="2"/>
  <c r="U54" i="2"/>
  <c r="R57" i="2"/>
  <c r="C57" i="2"/>
  <c r="P52" i="2"/>
  <c r="W28" i="3" l="1"/>
  <c r="P57" i="2"/>
  <c r="X49" i="3"/>
  <c r="X28" i="3"/>
  <c r="P54" i="3"/>
  <c r="K20" i="6"/>
  <c r="K19" i="6"/>
  <c r="W13" i="5"/>
  <c r="W52" i="2"/>
  <c r="W54" i="2" s="1"/>
  <c r="H57" i="2"/>
  <c r="K14" i="6"/>
  <c r="W17" i="2"/>
  <c r="G23" i="6"/>
  <c r="F59" i="5"/>
  <c r="G30" i="6"/>
  <c r="G26" i="6"/>
  <c r="U57" i="2"/>
  <c r="E73" i="1"/>
  <c r="F70" i="1"/>
  <c r="F73" i="1" s="1"/>
  <c r="U70" i="1"/>
  <c r="U73" i="1" s="1"/>
  <c r="I30" i="6"/>
  <c r="W57" i="5"/>
  <c r="W59" i="5" s="1"/>
  <c r="B5" i="5" s="1"/>
  <c r="B6" i="5" s="1"/>
  <c r="C23" i="6"/>
  <c r="C26" i="6"/>
  <c r="C32" i="6" s="1"/>
  <c r="I26" i="6"/>
  <c r="K70" i="1"/>
  <c r="K73" i="1" s="1"/>
  <c r="I73" i="1"/>
  <c r="P70" i="1"/>
  <c r="P73" i="1" s="1"/>
  <c r="G36" i="6" s="1"/>
  <c r="U51" i="3"/>
  <c r="R54" i="3"/>
  <c r="K54" i="3"/>
  <c r="E36" i="6" s="1"/>
  <c r="H54" i="3"/>
  <c r="X51" i="3" l="1"/>
  <c r="W51" i="3"/>
  <c r="W54" i="3" s="1"/>
  <c r="B6" i="3" s="1"/>
  <c r="B7" i="3" s="1"/>
  <c r="W57" i="2"/>
  <c r="B5" i="2" s="1"/>
  <c r="B6" i="2" s="1"/>
  <c r="G32" i="6"/>
  <c r="G34" i="6" s="1"/>
  <c r="K30" i="6"/>
  <c r="I32" i="6"/>
  <c r="I34" i="6" s="1"/>
  <c r="C34" i="6"/>
  <c r="K26" i="6"/>
  <c r="U54" i="3"/>
  <c r="I36" i="6" s="1"/>
  <c r="W41" i="1"/>
  <c r="B5" i="1" l="1"/>
  <c r="K32" i="6"/>
  <c r="B6" i="1" l="1"/>
  <c r="C7" i="6" s="1"/>
  <c r="C6" i="6"/>
  <c r="B6" i="6"/>
  <c r="B7" i="6" s="1"/>
  <c r="E57" i="2"/>
  <c r="E28" i="2"/>
  <c r="E54" i="2"/>
  <c r="F54" i="2"/>
  <c r="F57" i="2"/>
  <c r="C36" i="6"/>
</calcChain>
</file>

<file path=xl/sharedStrings.xml><?xml version="1.0" encoding="utf-8"?>
<sst xmlns="http://schemas.openxmlformats.org/spreadsheetml/2006/main" count="441" uniqueCount="173">
  <si>
    <t>INCOME FOR INDUSTRY ACCOUNT</t>
  </si>
  <si>
    <t>Beginning Balance</t>
  </si>
  <si>
    <t>Income</t>
  </si>
  <si>
    <t>Expenditures</t>
  </si>
  <si>
    <t>INDUSTRY</t>
  </si>
  <si>
    <t>OCT</t>
  </si>
  <si>
    <t>NOV</t>
  </si>
  <si>
    <t>DEC</t>
  </si>
  <si>
    <t>Q1</t>
  </si>
  <si>
    <t>JAN</t>
  </si>
  <si>
    <t>FEB</t>
  </si>
  <si>
    <t>MAR</t>
  </si>
  <si>
    <t>Q2</t>
  </si>
  <si>
    <t>APRIL</t>
  </si>
  <si>
    <t>MAY</t>
  </si>
  <si>
    <t>JUNE</t>
  </si>
  <si>
    <t>Q3</t>
  </si>
  <si>
    <t>JULY</t>
  </si>
  <si>
    <t>AUG</t>
  </si>
  <si>
    <t>SEPT</t>
  </si>
  <si>
    <t>Q4</t>
  </si>
  <si>
    <t>YTD</t>
  </si>
  <si>
    <t>EXPENSES</t>
  </si>
  <si>
    <t>SPENT</t>
  </si>
  <si>
    <t>PERSONNEL</t>
  </si>
  <si>
    <t>60200</t>
  </si>
  <si>
    <t>PROFESSIONAL NON-FACULTY SALARY</t>
  </si>
  <si>
    <t>60500</t>
  </si>
  <si>
    <t>GRADUATE ASSISTANTS SALARY</t>
  </si>
  <si>
    <t>61010</t>
  </si>
  <si>
    <t>TECHNICIAN STAFF WAGES FULL TIME</t>
  </si>
  <si>
    <t>61015</t>
  </si>
  <si>
    <t>STAFF WAGES PART TIME</t>
  </si>
  <si>
    <t>61100</t>
  </si>
  <si>
    <t>NON-WORK STUDY STUDENT WAGES</t>
  </si>
  <si>
    <t>61200</t>
  </si>
  <si>
    <t>WORK STUDY STUDENT WAGES</t>
  </si>
  <si>
    <t>61305</t>
  </si>
  <si>
    <t>OVERTIME PAY WAGES</t>
  </si>
  <si>
    <t>62050-62750</t>
  </si>
  <si>
    <t>(TOTAL PERSONNEL)</t>
  </si>
  <si>
    <t>OPERATING</t>
  </si>
  <si>
    <t>(TRAVEL)</t>
  </si>
  <si>
    <t>70250</t>
  </si>
  <si>
    <t>INDIVIDUAL TRAVEL AIRFARE</t>
  </si>
  <si>
    <t>70260</t>
  </si>
  <si>
    <t>INDIVIDUAL FOREIGN TRAVEL</t>
  </si>
  <si>
    <t>70265</t>
  </si>
  <si>
    <t>INDIVIDUAL IN-STATE TRAVEL</t>
  </si>
  <si>
    <t>70270</t>
  </si>
  <si>
    <t>INDIVIDUAL OUT-OF-STATE TRAVEL</t>
  </si>
  <si>
    <t>70280</t>
  </si>
  <si>
    <t>INDIVIDUAL REGISTRATION FEE - TRAVEL</t>
  </si>
  <si>
    <t>70285</t>
  </si>
  <si>
    <t>INDIVIDUAL SAME DAY MEAL ALLOWANCE</t>
  </si>
  <si>
    <t>(TOTAL TRAVEL)</t>
  </si>
  <si>
    <t>(SUPPLIES &amp; EQUIPMENT)</t>
  </si>
  <si>
    <t>EXPRESS MAIL</t>
  </si>
  <si>
    <t>POSTAGE</t>
  </si>
  <si>
    <t>EQUIPMENT REPAIRS AND MAINTENANCE</t>
  </si>
  <si>
    <t>OTHER REPAIRS AND MAINTENANCE</t>
  </si>
  <si>
    <t>OTHER VEHICLE SUPPLIES</t>
  </si>
  <si>
    <t>BUSINESS MEALS</t>
  </si>
  <si>
    <t>AUHDCC LODGING FOR OFFICIAL GUESTS</t>
  </si>
  <si>
    <t>TES - OTHER</t>
  </si>
  <si>
    <t>JOB VACANCY ADVERTISEMENTS</t>
  </si>
  <si>
    <t>VOICE - INTERNAL CHARGES</t>
  </si>
  <si>
    <t>OTHER INTERNAL CHARGES/SERVICES</t>
  </si>
  <si>
    <t>AU HOSTED CONFERENCE MEALS</t>
  </si>
  <si>
    <t>INSURANCE PREMIUMS</t>
  </si>
  <si>
    <t>OTHER GENERAL ADMIN EXPENSES</t>
  </si>
  <si>
    <t>BOOKS/PERIODICALS/PUBLICATIONS</t>
  </si>
  <si>
    <t>COPYING</t>
  </si>
  <si>
    <t>CHEMICALS</t>
  </si>
  <si>
    <t>LIQUID FUEL GAS &amp; OIL (AUTOS)</t>
  </si>
  <si>
    <t>OFFICE SUPPLIES</t>
  </si>
  <si>
    <t>LAB AND CLASSROOM SUPPLIES</t>
  </si>
  <si>
    <t>GRADUATE STUDENT FELLOWSHIPS</t>
  </si>
  <si>
    <t>71000</t>
  </si>
  <si>
    <t>NON-CAPITAL COMPUTER EQUIPMENT</t>
  </si>
  <si>
    <t>71150</t>
  </si>
  <si>
    <t>COMPUTER SUPPLIES</t>
  </si>
  <si>
    <t>(TOTAL SUPPLIES &amp; EQUIPMENT)</t>
  </si>
  <si>
    <t xml:space="preserve">TOTAL OPERATING </t>
  </si>
  <si>
    <t>TOTAL EXPENSES</t>
  </si>
  <si>
    <t>INCOME</t>
  </si>
  <si>
    <t>STATE FUNDS</t>
  </si>
  <si>
    <t>PROFESSIONAL NON-FACULTY SALARY FT</t>
  </si>
  <si>
    <t>BENEFITS</t>
  </si>
  <si>
    <t>NON WORK-STUDY STUDENT WAGES</t>
  </si>
  <si>
    <t>TOTAL PERSONNEL</t>
  </si>
  <si>
    <t>70060/70055</t>
  </si>
  <si>
    <t>FREIGHT/EXPRESS MAIL</t>
  </si>
  <si>
    <t>JANITORIAL SUPPLIES</t>
  </si>
  <si>
    <t>PROFESSIONAL SERVICES</t>
  </si>
  <si>
    <t>VOICE-INTERNAL CHARGES</t>
  </si>
  <si>
    <t>LIQUID FUEL GAS &amp; OIL</t>
  </si>
  <si>
    <t>LAB &amp; CLASSROOM SUPPLIES</t>
  </si>
  <si>
    <t>COMPUTER SOFTWARE LICENSE FEES</t>
  </si>
  <si>
    <t>TOTAL OPERATING</t>
  </si>
  <si>
    <t>Balance</t>
  </si>
  <si>
    <t>INDIVIDUAL  SAME DAY MEAL ALLOWANCE</t>
  </si>
  <si>
    <t>SOIL TESTING SERVICE - INTERNAL CHARGE</t>
  </si>
  <si>
    <t>INCOME FOR WORKSHOP ACCOUNT</t>
  </si>
  <si>
    <t>TOTAL</t>
  </si>
  <si>
    <t>SUB-TOTAL</t>
  </si>
  <si>
    <t>CONFERENCE/WORKSHOP REVENUES</t>
  </si>
  <si>
    <t>SPECIAL FEES REVENUES</t>
  </si>
  <si>
    <t>62090</t>
  </si>
  <si>
    <t>TRAVEL</t>
  </si>
  <si>
    <t>TOTAL TRAVEL</t>
  </si>
  <si>
    <t>OPERATING EXPENSES</t>
  </si>
  <si>
    <t>70060</t>
  </si>
  <si>
    <t>FREIGHT</t>
  </si>
  <si>
    <t>70070</t>
  </si>
  <si>
    <t>70080</t>
  </si>
  <si>
    <t>TELEPHONE/TELEGRAPH</t>
  </si>
  <si>
    <t>70115/70125</t>
  </si>
  <si>
    <t>OFF-CAMPUS RENTAL SPACE/OTHER RENTAL</t>
  </si>
  <si>
    <t>70290/70330</t>
  </si>
  <si>
    <t>INDIVIDUAL VEHICLE RENTAL/GROUP</t>
  </si>
  <si>
    <t>70350</t>
  </si>
  <si>
    <t>70360</t>
  </si>
  <si>
    <t>GUEST MEALS</t>
  </si>
  <si>
    <t>70365</t>
  </si>
  <si>
    <t>OTHER ENTERTAINMENT EXPENSES</t>
  </si>
  <si>
    <t>70370</t>
  </si>
  <si>
    <t>70525</t>
  </si>
  <si>
    <t>70710</t>
  </si>
  <si>
    <t>PROGRAM PROMOTIONAL EXPENSES</t>
  </si>
  <si>
    <t>70761</t>
  </si>
  <si>
    <t>OIT VOICE CALLS</t>
  </si>
  <si>
    <t>70805</t>
  </si>
  <si>
    <t>70815</t>
  </si>
  <si>
    <t>BANKER/BROKER FEES</t>
  </si>
  <si>
    <t>70816</t>
  </si>
  <si>
    <t>CREDIT CARD MERCHANT FEES</t>
  </si>
  <si>
    <t>70845</t>
  </si>
  <si>
    <t>70850</t>
  </si>
  <si>
    <t>70851</t>
  </si>
  <si>
    <t>70900</t>
  </si>
  <si>
    <t>A/V MATERIALS</t>
  </si>
  <si>
    <t>70935</t>
  </si>
  <si>
    <t>70940</t>
  </si>
  <si>
    <t>71020</t>
  </si>
  <si>
    <t>NON-CAPITAL OTHER EQUIPMENT</t>
  </si>
  <si>
    <t>71170</t>
  </si>
  <si>
    <t>77000</t>
  </si>
  <si>
    <t>INTER-DEPARTMENTAL CREDIT</t>
  </si>
  <si>
    <t>TOTAL OPERATING EXPENSES</t>
  </si>
  <si>
    <t>SUPPLIES &amp; EQUIPMENT</t>
  </si>
  <si>
    <t>61000</t>
  </si>
  <si>
    <t>STAFF WAGES FULL TIME</t>
  </si>
  <si>
    <t>FRINGE RATE EXPENSE - FULL TIME</t>
  </si>
  <si>
    <t>62092</t>
  </si>
  <si>
    <t>FRINGE RATE EXPENSE - GRAD ASST</t>
  </si>
  <si>
    <t>70853</t>
  </si>
  <si>
    <t>LAUNDRY</t>
  </si>
  <si>
    <t>INDIVIDUAL REGISTRATION FEE - NON TRAVEL</t>
  </si>
  <si>
    <t>NON-LIQUID GASES</t>
  </si>
  <si>
    <t>SAMPLING SERVICE - INTERNAL CHARGES</t>
  </si>
  <si>
    <t>INDIVIDUAL MEMBERSHIPS</t>
  </si>
  <si>
    <t>INDIVIDUAL REGISTRATION FEE-TRAVEL</t>
  </si>
  <si>
    <t>VEHICLE RENTAL</t>
  </si>
  <si>
    <t>71196</t>
  </si>
  <si>
    <t>SUBSCRIPTION BASED IT ARRANGEMENTS</t>
  </si>
  <si>
    <t>EQUIPMENT REPAIRS &amp; MAINTENANCE</t>
  </si>
  <si>
    <t>Corrections</t>
  </si>
  <si>
    <t>(Federal)</t>
  </si>
  <si>
    <t>FLYERS/POSTERS/ADS - PRINTING</t>
  </si>
  <si>
    <t>BALANCED (FINAL)</t>
  </si>
  <si>
    <t>VEHICLE REPAIRS AND MAINTENANCE</t>
  </si>
  <si>
    <t>BALANCE (FINAL)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</si>
</sst>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_);[Red]\(0.00\)"/>
  </numFmts>
  <fonts count="2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color rgb="FF92D050"/>
      <name val="Arial"/>
      <family val="2"/>
    </font>
    <font>
      <sz val="10"/>
      <color theme="1"/>
      <name val="Arial"/>
      <family val="2"/>
    </font>
    <font>
      <b/>
      <sz val="10"/>
      <name val="Aptos"/>
      <family val="2"/>
    </font>
    <font>
      <sz val="10"/>
      <name val="Aptos"/>
      <family val="2"/>
    </font>
    <font>
      <sz val="10"/>
      <color theme="1"/>
      <name val="Aptos"/>
      <family val="2"/>
    </font>
    <font>
      <i/>
      <sz val="10"/>
      <color rgb="FFFF0000"/>
      <name val="Aptos"/>
      <family val="2"/>
    </font>
    <font>
      <i/>
      <sz val="10"/>
      <name val="Aptos"/>
      <family val="2"/>
    </font>
    <font>
      <i/>
      <sz val="10"/>
      <color theme="1"/>
      <name val="Aptos"/>
      <family val="2"/>
    </font>
    <font>
      <b/>
      <sz val="10"/>
      <color rgb="FF92D050"/>
      <name val="Aptos"/>
      <family val="2"/>
    </font>
    <font>
      <b/>
      <sz val="10"/>
      <color theme="1"/>
      <name val="Aptos"/>
      <family val="2"/>
    </font>
    <font>
      <b/>
      <u/>
      <sz val="10"/>
      <name val="Aptos"/>
      <family val="2"/>
    </font>
    <font>
      <sz val="10"/>
      <color rgb="FF92D050"/>
      <name val="Aptos"/>
      <family val="2"/>
    </font>
    <font>
      <sz val="10"/>
      <color theme="9" tint="-0.249977111117893"/>
      <name val="Aptos"/>
      <family val="2"/>
    </font>
    <font>
      <sz val="11"/>
      <color theme="1"/>
      <name val="Aptos"/>
      <family val="2"/>
    </font>
    <font>
      <u/>
      <sz val="10"/>
      <name val="Aptos"/>
      <family val="2"/>
    </font>
    <font>
      <b/>
      <sz val="10"/>
      <color theme="9" tint="-0.249977111117893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rgb="FF0070C0"/>
      </left>
      <right/>
      <top style="thick">
        <color rgb="FF0070C0"/>
      </top>
      <bottom style="thin">
        <color indexed="64"/>
      </bottom>
      <diagonal/>
    </border>
    <border>
      <left/>
      <right/>
      <top style="thick">
        <color rgb="FF0070C0"/>
      </top>
      <bottom/>
      <diagonal/>
    </border>
    <border>
      <left style="thin">
        <color indexed="64"/>
      </left>
      <right/>
      <top style="thick">
        <color rgb="FF0070C0"/>
      </top>
      <bottom/>
      <diagonal/>
    </border>
    <border>
      <left style="thick">
        <color rgb="FF0070C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 style="thick">
        <color rgb="FF0070C0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0">
    <xf numFmtId="0" fontId="0" fillId="0" borderId="0" xfId="0"/>
    <xf numFmtId="0" fontId="1" fillId="0" borderId="0" xfId="0" applyFont="1"/>
    <xf numFmtId="40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0" fontId="1" fillId="0" borderId="0" xfId="0" applyNumberFormat="1" applyFont="1" applyAlignment="1">
      <alignment horizontal="right"/>
    </xf>
    <xf numFmtId="40" fontId="1" fillId="0" borderId="0" xfId="0" applyNumberFormat="1" applyFont="1"/>
    <xf numFmtId="40" fontId="4" fillId="0" borderId="0" xfId="0" applyNumberFormat="1" applyFont="1"/>
    <xf numFmtId="0" fontId="5" fillId="0" borderId="0" xfId="0" applyFont="1"/>
    <xf numFmtId="40" fontId="5" fillId="0" borderId="0" xfId="0" applyNumberFormat="1" applyFont="1" applyAlignment="1">
      <alignment horizontal="right"/>
    </xf>
    <xf numFmtId="40" fontId="5" fillId="0" borderId="0" xfId="0" applyNumberFormat="1" applyFont="1"/>
    <xf numFmtId="0" fontId="6" fillId="0" borderId="0" xfId="0" applyFont="1"/>
    <xf numFmtId="44" fontId="6" fillId="0" borderId="0" xfId="0" applyNumberFormat="1" applyFont="1"/>
    <xf numFmtId="40" fontId="6" fillId="0" borderId="0" xfId="0" applyNumberFormat="1" applyFont="1" applyAlignment="1">
      <alignment horizontal="right"/>
    </xf>
    <xf numFmtId="0" fontId="7" fillId="0" borderId="0" xfId="0" applyFont="1"/>
    <xf numFmtId="44" fontId="7" fillId="0" borderId="1" xfId="0" applyNumberFormat="1" applyFont="1" applyBorder="1" applyAlignment="1">
      <alignment horizontal="right"/>
    </xf>
    <xf numFmtId="40" fontId="8" fillId="0" borderId="0" xfId="0" applyNumberFormat="1" applyFont="1" applyAlignment="1">
      <alignment horizontal="right"/>
    </xf>
    <xf numFmtId="0" fontId="8" fillId="0" borderId="0" xfId="0" applyFont="1"/>
    <xf numFmtId="44" fontId="7" fillId="0" borderId="0" xfId="0" applyNumberFormat="1" applyFont="1" applyAlignment="1">
      <alignment horizontal="right"/>
    </xf>
    <xf numFmtId="0" fontId="9" fillId="0" borderId="0" xfId="0" applyFont="1"/>
    <xf numFmtId="40" fontId="10" fillId="0" borderId="0" xfId="0" applyNumberFormat="1" applyFont="1" applyAlignment="1">
      <alignment horizontal="right"/>
    </xf>
    <xf numFmtId="40" fontId="11" fillId="2" borderId="8" xfId="0" applyNumberFormat="1" applyFont="1" applyFill="1" applyBorder="1" applyAlignment="1">
      <alignment horizontal="right"/>
    </xf>
    <xf numFmtId="0" fontId="6" fillId="2" borderId="0" xfId="0" applyFont="1" applyFill="1" applyAlignment="1">
      <alignment horizontal="left"/>
    </xf>
    <xf numFmtId="44" fontId="6" fillId="2" borderId="9" xfId="0" applyNumberFormat="1" applyFont="1" applyFill="1" applyBorder="1" applyAlignment="1">
      <alignment horizontal="right"/>
    </xf>
    <xf numFmtId="40" fontId="6" fillId="2" borderId="0" xfId="0" applyNumberFormat="1" applyFont="1" applyFill="1" applyAlignment="1">
      <alignment horizontal="righ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64" fontId="12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3" borderId="1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40" fontId="8" fillId="0" borderId="0" xfId="0" applyNumberFormat="1" applyFont="1"/>
    <xf numFmtId="0" fontId="8" fillId="0" borderId="0" xfId="0" quotePrefix="1" applyFont="1" applyAlignment="1">
      <alignment horizontal="left"/>
    </xf>
    <xf numFmtId="0" fontId="6" fillId="3" borderId="9" xfId="0" applyFont="1" applyFill="1" applyBorder="1"/>
    <xf numFmtId="40" fontId="6" fillId="3" borderId="9" xfId="0" applyNumberFormat="1" applyFont="1" applyFill="1" applyBorder="1"/>
    <xf numFmtId="40" fontId="6" fillId="0" borderId="0" xfId="0" applyNumberFormat="1" applyFont="1"/>
    <xf numFmtId="40" fontId="12" fillId="0" borderId="0" xfId="0" applyNumberFormat="1" applyFont="1"/>
    <xf numFmtId="0" fontId="6" fillId="3" borderId="1" xfId="0" applyFont="1" applyFill="1" applyBorder="1"/>
    <xf numFmtId="0" fontId="8" fillId="0" borderId="0" xfId="0" quotePrefix="1" applyFont="1"/>
    <xf numFmtId="40" fontId="13" fillId="3" borderId="9" xfId="0" applyNumberFormat="1" applyFont="1" applyFill="1" applyBorder="1"/>
    <xf numFmtId="40" fontId="15" fillId="0" borderId="0" xfId="0" applyNumberFormat="1" applyFont="1"/>
    <xf numFmtId="49" fontId="6" fillId="0" borderId="6" xfId="0" applyNumberFormat="1" applyFont="1" applyBorder="1" applyAlignment="1">
      <alignment wrapText="1"/>
    </xf>
    <xf numFmtId="0" fontId="6" fillId="3" borderId="0" xfId="0" applyFont="1" applyFill="1"/>
    <xf numFmtId="40" fontId="6" fillId="3" borderId="0" xfId="0" applyNumberFormat="1" applyFont="1" applyFill="1"/>
    <xf numFmtId="40" fontId="6" fillId="3" borderId="16" xfId="0" applyNumberFormat="1" applyFont="1" applyFill="1" applyBorder="1"/>
    <xf numFmtId="43" fontId="12" fillId="0" borderId="0" xfId="0" applyNumberFormat="1" applyFont="1"/>
    <xf numFmtId="40" fontId="16" fillId="0" borderId="0" xfId="0" applyNumberFormat="1" applyFont="1"/>
    <xf numFmtId="0" fontId="16" fillId="0" borderId="0" xfId="0" applyFont="1"/>
    <xf numFmtId="49" fontId="6" fillId="0" borderId="0" xfId="0" applyNumberFormat="1" applyFont="1"/>
    <xf numFmtId="0" fontId="17" fillId="0" borderId="0" xfId="0" applyFont="1"/>
    <xf numFmtId="40" fontId="17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49" fontId="7" fillId="0" borderId="0" xfId="0" applyNumberFormat="1" applyFont="1"/>
    <xf numFmtId="44" fontId="7" fillId="0" borderId="1" xfId="0" applyNumberFormat="1" applyFont="1" applyBorder="1"/>
    <xf numFmtId="49" fontId="18" fillId="0" borderId="0" xfId="0" applyNumberFormat="1" applyFont="1"/>
    <xf numFmtId="44" fontId="7" fillId="0" borderId="0" xfId="0" applyNumberFormat="1" applyFont="1" applyAlignment="1">
      <alignment horizontal="left"/>
    </xf>
    <xf numFmtId="40" fontId="7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left"/>
    </xf>
    <xf numFmtId="44" fontId="9" fillId="0" borderId="1" xfId="0" applyNumberFormat="1" applyFont="1" applyBorder="1" applyAlignment="1">
      <alignment horizontal="right"/>
    </xf>
    <xf numFmtId="40" fontId="10" fillId="0" borderId="0" xfId="0" applyNumberFormat="1" applyFont="1" applyAlignment="1">
      <alignment horizontal="right" vertical="center" shrinkToFit="1"/>
    </xf>
    <xf numFmtId="49" fontId="6" fillId="2" borderId="0" xfId="0" applyNumberFormat="1" applyFont="1" applyFill="1" applyAlignment="1">
      <alignment horizontal="left"/>
    </xf>
    <xf numFmtId="44" fontId="6" fillId="2" borderId="0" xfId="0" applyNumberFormat="1" applyFont="1" applyFill="1" applyAlignment="1">
      <alignment horizontal="right"/>
    </xf>
    <xf numFmtId="4" fontId="6" fillId="0" borderId="0" xfId="0" applyNumberFormat="1" applyFont="1" applyAlignment="1">
      <alignment horizontal="center"/>
    </xf>
    <xf numFmtId="40" fontId="6" fillId="0" borderId="0" xfId="0" applyNumberFormat="1" applyFont="1" applyAlignment="1">
      <alignment horizontal="right" vertical="center" shrinkToFit="1"/>
    </xf>
    <xf numFmtId="0" fontId="6" fillId="0" borderId="0" xfId="0" applyFont="1" applyAlignment="1">
      <alignment vertical="center"/>
    </xf>
    <xf numFmtId="49" fontId="10" fillId="0" borderId="0" xfId="0" applyNumberFormat="1" applyFont="1" applyAlignment="1">
      <alignment horizontal="left"/>
    </xf>
    <xf numFmtId="164" fontId="11" fillId="0" borderId="0" xfId="0" applyNumberFormat="1" applyFont="1" applyAlignment="1">
      <alignment horizontal="right"/>
    </xf>
    <xf numFmtId="40" fontId="17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left"/>
    </xf>
    <xf numFmtId="49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14" fillId="0" borderId="2" xfId="0" applyFont="1" applyBorder="1" applyAlignment="1">
      <alignment horizontal="center"/>
    </xf>
    <xf numFmtId="49" fontId="14" fillId="0" borderId="0" xfId="0" applyNumberFormat="1" applyFont="1" applyAlignment="1">
      <alignment horizontal="center"/>
    </xf>
    <xf numFmtId="43" fontId="17" fillId="0" borderId="0" xfId="0" applyNumberFormat="1" applyFont="1"/>
    <xf numFmtId="43" fontId="17" fillId="0" borderId="2" xfId="0" applyNumberFormat="1" applyFont="1" applyBorder="1"/>
    <xf numFmtId="43" fontId="7" fillId="0" borderId="0" xfId="0" applyNumberFormat="1" applyFont="1" applyAlignment="1">
      <alignment horizontal="right"/>
    </xf>
    <xf numFmtId="49" fontId="6" fillId="3" borderId="3" xfId="0" applyNumberFormat="1" applyFont="1" applyFill="1" applyBorder="1" applyAlignment="1">
      <alignment horizontal="left"/>
    </xf>
    <xf numFmtId="0" fontId="17" fillId="0" borderId="4" xfId="0" applyFont="1" applyBorder="1" applyAlignment="1">
      <alignment horizontal="center"/>
    </xf>
    <xf numFmtId="43" fontId="17" fillId="0" borderId="4" xfId="0" applyNumberFormat="1" applyFont="1" applyBorder="1"/>
    <xf numFmtId="43" fontId="17" fillId="0" borderId="5" xfId="0" applyNumberFormat="1" applyFont="1" applyBorder="1"/>
    <xf numFmtId="43" fontId="7" fillId="0" borderId="4" xfId="0" applyNumberFormat="1" applyFont="1" applyBorder="1" applyAlignment="1">
      <alignment horizontal="right"/>
    </xf>
    <xf numFmtId="0" fontId="7" fillId="0" borderId="6" xfId="0" applyFont="1" applyBorder="1" applyAlignment="1">
      <alignment horizontal="left"/>
    </xf>
    <xf numFmtId="40" fontId="17" fillId="0" borderId="7" xfId="0" applyNumberFormat="1" applyFont="1" applyBorder="1" applyAlignment="1">
      <alignment horizontal="right"/>
    </xf>
    <xf numFmtId="43" fontId="17" fillId="0" borderId="0" xfId="0" applyNumberFormat="1" applyFont="1" applyAlignment="1">
      <alignment horizontal="right"/>
    </xf>
    <xf numFmtId="40" fontId="17" fillId="0" borderId="2" xfId="0" applyNumberFormat="1" applyFont="1" applyBorder="1" applyAlignment="1">
      <alignment horizontal="right"/>
    </xf>
    <xf numFmtId="40" fontId="17" fillId="0" borderId="8" xfId="0" applyNumberFormat="1" applyFont="1" applyBorder="1" applyAlignment="1">
      <alignment horizontal="right"/>
    </xf>
    <xf numFmtId="49" fontId="6" fillId="0" borderId="6" xfId="0" applyNumberFormat="1" applyFont="1" applyBorder="1"/>
    <xf numFmtId="40" fontId="6" fillId="3" borderId="9" xfId="0" applyNumberFormat="1" applyFont="1" applyFill="1" applyBorder="1" applyAlignment="1">
      <alignment horizontal="right"/>
    </xf>
    <xf numFmtId="40" fontId="6" fillId="3" borderId="10" xfId="0" applyNumberFormat="1" applyFont="1" applyFill="1" applyBorder="1" applyAlignment="1">
      <alignment horizontal="right"/>
    </xf>
    <xf numFmtId="43" fontId="6" fillId="0" borderId="0" xfId="0" applyNumberFormat="1" applyFont="1" applyAlignment="1">
      <alignment horizontal="right"/>
    </xf>
    <xf numFmtId="43" fontId="6" fillId="0" borderId="0" xfId="0" applyNumberFormat="1" applyFont="1"/>
    <xf numFmtId="49" fontId="17" fillId="0" borderId="11" xfId="0" applyNumberFormat="1" applyFont="1" applyBorder="1"/>
    <xf numFmtId="0" fontId="17" fillId="0" borderId="12" xfId="0" applyFont="1" applyBorder="1"/>
    <xf numFmtId="40" fontId="17" fillId="0" borderId="12" xfId="0" applyNumberFormat="1" applyFont="1" applyBorder="1" applyAlignment="1">
      <alignment horizontal="right"/>
    </xf>
    <xf numFmtId="40" fontId="12" fillId="0" borderId="12" xfId="0" applyNumberFormat="1" applyFont="1" applyBorder="1" applyAlignment="1">
      <alignment horizontal="center"/>
    </xf>
    <xf numFmtId="43" fontId="17" fillId="0" borderId="12" xfId="0" applyNumberFormat="1" applyFont="1" applyBorder="1" applyAlignment="1">
      <alignment horizontal="right"/>
    </xf>
    <xf numFmtId="43" fontId="12" fillId="0" borderId="12" xfId="0" applyNumberFormat="1" applyFont="1" applyBorder="1" applyAlignment="1">
      <alignment horizontal="center"/>
    </xf>
    <xf numFmtId="49" fontId="17" fillId="0" borderId="0" xfId="0" applyNumberFormat="1" applyFont="1"/>
    <xf numFmtId="40" fontId="12" fillId="0" borderId="0" xfId="0" applyNumberFormat="1" applyFont="1" applyAlignment="1">
      <alignment horizontal="center"/>
    </xf>
    <xf numFmtId="43" fontId="12" fillId="0" borderId="0" xfId="0" applyNumberFormat="1" applyFont="1" applyAlignment="1">
      <alignment horizontal="center"/>
    </xf>
    <xf numFmtId="49" fontId="6" fillId="3" borderId="3" xfId="0" applyNumberFormat="1" applyFont="1" applyFill="1" applyBorder="1"/>
    <xf numFmtId="0" fontId="17" fillId="0" borderId="4" xfId="0" applyFont="1" applyBorder="1"/>
    <xf numFmtId="40" fontId="17" fillId="0" borderId="4" xfId="0" applyNumberFormat="1" applyFont="1" applyBorder="1" applyAlignment="1">
      <alignment horizontal="right"/>
    </xf>
    <xf numFmtId="43" fontId="17" fillId="0" borderId="4" xfId="0" applyNumberFormat="1" applyFont="1" applyBorder="1" applyAlignment="1">
      <alignment horizontal="right"/>
    </xf>
    <xf numFmtId="49" fontId="17" fillId="0" borderId="6" xfId="0" applyNumberFormat="1" applyFont="1" applyBorder="1" applyAlignment="1">
      <alignment vertical="center"/>
    </xf>
    <xf numFmtId="40" fontId="17" fillId="0" borderId="0" xfId="0" applyNumberFormat="1" applyFont="1" applyAlignment="1">
      <alignment vertical="center"/>
    </xf>
    <xf numFmtId="49" fontId="6" fillId="3" borderId="13" xfId="0" applyNumberFormat="1" applyFont="1" applyFill="1" applyBorder="1" applyAlignment="1">
      <alignment horizontal="left"/>
    </xf>
    <xf numFmtId="49" fontId="7" fillId="0" borderId="6" xfId="0" applyNumberFormat="1" applyFont="1" applyBorder="1" applyAlignment="1">
      <alignment horizontal="left"/>
    </xf>
    <xf numFmtId="40" fontId="7" fillId="0" borderId="7" xfId="0" applyNumberFormat="1" applyFont="1" applyBorder="1" applyAlignment="1">
      <alignment horizontal="right"/>
    </xf>
    <xf numFmtId="43" fontId="7" fillId="0" borderId="0" xfId="0" applyNumberFormat="1" applyFont="1"/>
    <xf numFmtId="0" fontId="7" fillId="4" borderId="6" xfId="0" applyFont="1" applyFill="1" applyBorder="1" applyAlignment="1">
      <alignment horizontal="left" vertical="center"/>
    </xf>
    <xf numFmtId="0" fontId="7" fillId="4" borderId="0" xfId="0" applyFont="1" applyFill="1" applyAlignment="1">
      <alignment vertical="center"/>
    </xf>
    <xf numFmtId="40" fontId="17" fillId="4" borderId="0" xfId="0" applyNumberFormat="1" applyFont="1" applyFill="1" applyAlignment="1">
      <alignment horizontal="right" vertical="center"/>
    </xf>
    <xf numFmtId="40" fontId="17" fillId="4" borderId="7" xfId="0" applyNumberFormat="1" applyFont="1" applyFill="1" applyBorder="1" applyAlignment="1">
      <alignment horizontal="right" vertical="center"/>
    </xf>
    <xf numFmtId="40" fontId="17" fillId="4" borderId="2" xfId="0" applyNumberFormat="1" applyFont="1" applyFill="1" applyBorder="1" applyAlignment="1">
      <alignment horizontal="right"/>
    </xf>
    <xf numFmtId="0" fontId="17" fillId="4" borderId="0" xfId="0" applyFont="1" applyFill="1" applyAlignment="1">
      <alignment horizontal="right" vertical="center"/>
    </xf>
    <xf numFmtId="165" fontId="17" fillId="4" borderId="7" xfId="0" applyNumberFormat="1" applyFont="1" applyFill="1" applyBorder="1" applyAlignment="1">
      <alignment horizontal="right" vertical="center"/>
    </xf>
    <xf numFmtId="40" fontId="17" fillId="4" borderId="0" xfId="0" applyNumberFormat="1" applyFont="1" applyFill="1" applyAlignment="1">
      <alignment horizontal="right"/>
    </xf>
    <xf numFmtId="0" fontId="17" fillId="0" borderId="0" xfId="0" applyFont="1" applyAlignment="1">
      <alignment horizontal="right" vertical="center"/>
    </xf>
    <xf numFmtId="49" fontId="6" fillId="3" borderId="13" xfId="0" applyNumberFormat="1" applyFont="1" applyFill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40" fontId="17" fillId="0" borderId="7" xfId="0" applyNumberFormat="1" applyFont="1" applyBorder="1" applyAlignment="1">
      <alignment horizontal="right" vertical="center"/>
    </xf>
    <xf numFmtId="165" fontId="17" fillId="0" borderId="7" xfId="0" applyNumberFormat="1" applyFont="1" applyBorder="1" applyAlignment="1">
      <alignment horizontal="right" vertical="center"/>
    </xf>
    <xf numFmtId="165" fontId="17" fillId="0" borderId="0" xfId="0" applyNumberFormat="1" applyFont="1" applyAlignment="1">
      <alignment horizontal="right" vertical="center"/>
    </xf>
    <xf numFmtId="165" fontId="17" fillId="0" borderId="7" xfId="0" applyNumberFormat="1" applyFont="1" applyBorder="1" applyAlignment="1">
      <alignment horizontal="right"/>
    </xf>
    <xf numFmtId="49" fontId="1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40" fontId="6" fillId="3" borderId="14" xfId="0" applyNumberFormat="1" applyFont="1" applyFill="1" applyBorder="1" applyAlignment="1">
      <alignment horizontal="right"/>
    </xf>
    <xf numFmtId="40" fontId="6" fillId="3" borderId="0" xfId="0" applyNumberFormat="1" applyFont="1" applyFill="1" applyAlignment="1">
      <alignment horizontal="right"/>
    </xf>
    <xf numFmtId="40" fontId="6" fillId="3" borderId="7" xfId="0" applyNumberFormat="1" applyFont="1" applyFill="1" applyBorder="1" applyAlignment="1">
      <alignment horizontal="right"/>
    </xf>
    <xf numFmtId="43" fontId="6" fillId="3" borderId="0" xfId="0" applyNumberFormat="1" applyFont="1" applyFill="1" applyAlignment="1">
      <alignment horizontal="right"/>
    </xf>
    <xf numFmtId="49" fontId="6" fillId="0" borderId="11" xfId="0" applyNumberFormat="1" applyFont="1" applyBorder="1"/>
    <xf numFmtId="0" fontId="6" fillId="0" borderId="12" xfId="0" applyFont="1" applyBorder="1"/>
    <xf numFmtId="40" fontId="6" fillId="0" borderId="12" xfId="0" applyNumberFormat="1" applyFont="1" applyBorder="1" applyAlignment="1">
      <alignment horizontal="right"/>
    </xf>
    <xf numFmtId="43" fontId="6" fillId="0" borderId="12" xfId="0" applyNumberFormat="1" applyFont="1" applyBorder="1" applyAlignment="1">
      <alignment horizontal="right"/>
    </xf>
    <xf numFmtId="0" fontId="12" fillId="0" borderId="0" xfId="0" applyFont="1" applyAlignment="1">
      <alignment horizontal="center" vertical="center"/>
    </xf>
    <xf numFmtId="43" fontId="17" fillId="0" borderId="0" xfId="0" applyNumberFormat="1" applyFont="1" applyAlignment="1">
      <alignment horizontal="right" vertical="center"/>
    </xf>
    <xf numFmtId="43" fontId="17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 wrapText="1"/>
    </xf>
    <xf numFmtId="0" fontId="19" fillId="0" borderId="0" xfId="0" applyFont="1" applyAlignment="1">
      <alignment vertical="center"/>
    </xf>
    <xf numFmtId="49" fontId="14" fillId="0" borderId="0" xfId="0" applyNumberFormat="1" applyFont="1" applyAlignment="1">
      <alignment vertical="center"/>
    </xf>
    <xf numFmtId="44" fontId="7" fillId="0" borderId="1" xfId="0" applyNumberFormat="1" applyFont="1" applyBorder="1" applyAlignment="1">
      <alignment horizontal="left"/>
    </xf>
    <xf numFmtId="0" fontId="18" fillId="0" borderId="0" xfId="0" applyFont="1"/>
    <xf numFmtId="0" fontId="9" fillId="0" borderId="0" xfId="0" applyFont="1" applyAlignment="1">
      <alignment horizontal="left"/>
    </xf>
    <xf numFmtId="44" fontId="9" fillId="0" borderId="0" xfId="0" applyNumberFormat="1" applyFont="1" applyAlignment="1">
      <alignment horizontal="right"/>
    </xf>
    <xf numFmtId="43" fontId="7" fillId="0" borderId="0" xfId="0" applyNumberFormat="1" applyFont="1" applyAlignment="1">
      <alignment horizontal="center"/>
    </xf>
    <xf numFmtId="43" fontId="6" fillId="0" borderId="0" xfId="0" applyNumberFormat="1" applyFont="1" applyAlignment="1">
      <alignment horizontal="center"/>
    </xf>
    <xf numFmtId="0" fontId="14" fillId="0" borderId="7" xfId="0" applyFont="1" applyBorder="1" applyAlignment="1">
      <alignment horizontal="center"/>
    </xf>
    <xf numFmtId="43" fontId="14" fillId="0" borderId="0" xfId="0" applyNumberFormat="1" applyFont="1" applyAlignment="1">
      <alignment horizontal="center"/>
    </xf>
    <xf numFmtId="40" fontId="7" fillId="0" borderId="0" xfId="0" applyNumberFormat="1" applyFont="1" applyAlignment="1">
      <alignment horizontal="center"/>
    </xf>
    <xf numFmtId="40" fontId="7" fillId="0" borderId="7" xfId="0" applyNumberFormat="1" applyFont="1" applyBorder="1" applyAlignment="1">
      <alignment horizontal="center"/>
    </xf>
    <xf numFmtId="40" fontId="14" fillId="0" borderId="0" xfId="0" applyNumberFormat="1" applyFont="1" applyAlignment="1">
      <alignment horizontal="right"/>
    </xf>
    <xf numFmtId="40" fontId="14" fillId="0" borderId="7" xfId="0" applyNumberFormat="1" applyFont="1" applyBorder="1" applyAlignment="1">
      <alignment horizontal="right"/>
    </xf>
    <xf numFmtId="43" fontId="6" fillId="3" borderId="9" xfId="0" applyNumberFormat="1" applyFont="1" applyFill="1" applyBorder="1"/>
    <xf numFmtId="40" fontId="6" fillId="3" borderId="14" xfId="0" applyNumberFormat="1" applyFont="1" applyFill="1" applyBorder="1"/>
    <xf numFmtId="40" fontId="17" fillId="0" borderId="0" xfId="0" applyNumberFormat="1" applyFont="1"/>
    <xf numFmtId="40" fontId="17" fillId="0" borderId="7" xfId="0" applyNumberFormat="1" applyFont="1" applyBorder="1"/>
    <xf numFmtId="40" fontId="7" fillId="0" borderId="0" xfId="0" applyNumberFormat="1" applyFont="1"/>
    <xf numFmtId="40" fontId="7" fillId="0" borderId="7" xfId="0" applyNumberFormat="1" applyFont="1" applyBorder="1"/>
    <xf numFmtId="0" fontId="17" fillId="0" borderId="0" xfId="0" applyFont="1" applyAlignment="1">
      <alignment horizontal="left"/>
    </xf>
    <xf numFmtId="0" fontId="7" fillId="4" borderId="0" xfId="0" applyFont="1" applyFill="1" applyAlignment="1">
      <alignment horizontal="left"/>
    </xf>
    <xf numFmtId="0" fontId="7" fillId="4" borderId="0" xfId="0" applyFont="1" applyFill="1"/>
    <xf numFmtId="40" fontId="17" fillId="4" borderId="0" xfId="0" applyNumberFormat="1" applyFont="1" applyFill="1"/>
    <xf numFmtId="40" fontId="17" fillId="4" borderId="7" xfId="0" applyNumberFormat="1" applyFont="1" applyFill="1" applyBorder="1"/>
    <xf numFmtId="0" fontId="17" fillId="0" borderId="7" xfId="0" applyFont="1" applyBorder="1"/>
    <xf numFmtId="40" fontId="6" fillId="3" borderId="7" xfId="0" applyNumberFormat="1" applyFont="1" applyFill="1" applyBorder="1"/>
    <xf numFmtId="40" fontId="6" fillId="3" borderId="2" xfId="0" applyNumberFormat="1" applyFont="1" applyFill="1" applyBorder="1"/>
    <xf numFmtId="41" fontId="17" fillId="0" borderId="0" xfId="0" applyNumberFormat="1" applyFont="1"/>
    <xf numFmtId="0" fontId="14" fillId="0" borderId="0" xfId="0" applyFont="1"/>
    <xf numFmtId="43" fontId="6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2" fontId="17" fillId="0" borderId="0" xfId="0" applyNumberFormat="1" applyFont="1"/>
    <xf numFmtId="0" fontId="17" fillId="0" borderId="0" xfId="0" quotePrefix="1" applyFont="1"/>
    <xf numFmtId="44" fontId="6" fillId="0" borderId="0" xfId="0" applyNumberFormat="1" applyFont="1" applyAlignment="1">
      <alignment horizontal="right"/>
    </xf>
    <xf numFmtId="164" fontId="17" fillId="0" borderId="0" xfId="0" applyNumberFormat="1" applyFont="1"/>
    <xf numFmtId="0" fontId="6" fillId="0" borderId="0" xfId="0" applyFont="1" applyAlignment="1">
      <alignment horizontal="left"/>
    </xf>
    <xf numFmtId="0" fontId="8" fillId="4" borderId="0" xfId="0" applyFont="1" applyFill="1"/>
    <xf numFmtId="4" fontId="17" fillId="0" borderId="0" xfId="0" applyNumberFormat="1" applyFont="1" applyAlignment="1">
      <alignment vertical="center"/>
    </xf>
    <xf numFmtId="40" fontId="9" fillId="0" borderId="0" xfId="0" applyNumberFormat="1" applyFont="1" applyAlignment="1">
      <alignment horizontal="right"/>
    </xf>
    <xf numFmtId="8" fontId="8" fillId="0" borderId="0" xfId="0" applyNumberFormat="1" applyFont="1" applyAlignment="1">
      <alignment vertical="center"/>
    </xf>
    <xf numFmtId="8" fontId="7" fillId="0" borderId="0" xfId="0" applyNumberFormat="1" applyFont="1" applyAlignment="1">
      <alignment horizontal="center"/>
    </xf>
    <xf numFmtId="40" fontId="10" fillId="0" borderId="1" xfId="0" applyNumberFormat="1" applyFont="1" applyBorder="1" applyAlignment="1">
      <alignment horizontal="right"/>
    </xf>
    <xf numFmtId="8" fontId="8" fillId="0" borderId="0" xfId="0" applyNumberFormat="1" applyFont="1" applyAlignment="1">
      <alignment vertical="center" shrinkToFit="1"/>
    </xf>
    <xf numFmtId="49" fontId="6" fillId="0" borderId="0" xfId="0" applyNumberFormat="1" applyFont="1" applyAlignment="1">
      <alignment horizontal="left"/>
    </xf>
    <xf numFmtId="44" fontId="6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left"/>
    </xf>
    <xf numFmtId="0" fontId="7" fillId="3" borderId="0" xfId="0" applyFont="1" applyFill="1" applyAlignment="1">
      <alignment horizontal="left"/>
    </xf>
    <xf numFmtId="44" fontId="7" fillId="3" borderId="0" xfId="0" applyNumberFormat="1" applyFont="1" applyFill="1"/>
    <xf numFmtId="40" fontId="7" fillId="3" borderId="0" xfId="0" applyNumberFormat="1" applyFont="1" applyFill="1" applyAlignment="1">
      <alignment horizontal="right"/>
    </xf>
    <xf numFmtId="40" fontId="7" fillId="3" borderId="7" xfId="0" applyNumberFormat="1" applyFont="1" applyFill="1" applyBorder="1" applyAlignment="1">
      <alignment horizontal="right"/>
    </xf>
    <xf numFmtId="40" fontId="8" fillId="3" borderId="0" xfId="0" applyNumberFormat="1" applyFont="1" applyFill="1" applyAlignment="1">
      <alignment horizontal="right"/>
    </xf>
    <xf numFmtId="40" fontId="14" fillId="3" borderId="7" xfId="0" applyNumberFormat="1" applyFont="1" applyFill="1" applyBorder="1" applyAlignment="1">
      <alignment horizontal="right"/>
    </xf>
    <xf numFmtId="40" fontId="8" fillId="3" borderId="7" xfId="0" applyNumberFormat="1" applyFont="1" applyFill="1" applyBorder="1" applyAlignment="1">
      <alignment horizontal="right"/>
    </xf>
    <xf numFmtId="40" fontId="6" fillId="0" borderId="9" xfId="0" applyNumberFormat="1" applyFont="1" applyBorder="1" applyAlignment="1">
      <alignment horizontal="right"/>
    </xf>
    <xf numFmtId="40" fontId="14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right"/>
    </xf>
    <xf numFmtId="165" fontId="7" fillId="0" borderId="2" xfId="0" applyNumberFormat="1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40" fontId="7" fillId="0" borderId="1" xfId="0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right"/>
    </xf>
    <xf numFmtId="165" fontId="7" fillId="0" borderId="15" xfId="0" applyNumberFormat="1" applyFont="1" applyBorder="1" applyAlignment="1">
      <alignment horizontal="right"/>
    </xf>
    <xf numFmtId="0" fontId="14" fillId="0" borderId="15" xfId="0" applyFont="1" applyBorder="1" applyAlignment="1">
      <alignment horizontal="center"/>
    </xf>
    <xf numFmtId="0" fontId="13" fillId="0" borderId="0" xfId="0" applyFont="1" applyAlignment="1">
      <alignment horizontal="left"/>
    </xf>
    <xf numFmtId="165" fontId="6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2" xfId="0" applyFont="1" applyBorder="1" applyAlignment="1">
      <alignment horizontal="right"/>
    </xf>
    <xf numFmtId="43" fontId="8" fillId="0" borderId="2" xfId="0" applyNumberFormat="1" applyFont="1" applyBorder="1" applyAlignment="1">
      <alignment horizontal="right"/>
    </xf>
    <xf numFmtId="40" fontId="7" fillId="0" borderId="2" xfId="0" applyNumberFormat="1" applyFont="1" applyBorder="1" applyAlignment="1">
      <alignment horizontal="right"/>
    </xf>
    <xf numFmtId="40" fontId="8" fillId="0" borderId="2" xfId="0" applyNumberFormat="1" applyFont="1" applyBorder="1" applyAlignment="1">
      <alignment horizontal="right"/>
    </xf>
    <xf numFmtId="0" fontId="7" fillId="0" borderId="0" xfId="0" applyFont="1" applyAlignment="1">
      <alignment wrapText="1"/>
    </xf>
    <xf numFmtId="43" fontId="8" fillId="0" borderId="0" xfId="0" applyNumberFormat="1" applyFont="1"/>
    <xf numFmtId="49" fontId="6" fillId="0" borderId="9" xfId="0" applyNumberFormat="1" applyFont="1" applyBorder="1" applyAlignment="1">
      <alignment horizontal="left"/>
    </xf>
    <xf numFmtId="0" fontId="13" fillId="0" borderId="9" xfId="0" applyFont="1" applyBorder="1" applyAlignment="1">
      <alignment horizontal="left"/>
    </xf>
    <xf numFmtId="40" fontId="14" fillId="0" borderId="9" xfId="0" applyNumberFormat="1" applyFont="1" applyBorder="1" applyAlignment="1">
      <alignment horizontal="center"/>
    </xf>
    <xf numFmtId="40" fontId="14" fillId="0" borderId="10" xfId="0" applyNumberFormat="1" applyFont="1" applyBorder="1" applyAlignment="1">
      <alignment horizontal="center"/>
    </xf>
    <xf numFmtId="40" fontId="8" fillId="0" borderId="10" xfId="0" applyNumberFormat="1" applyFont="1" applyBorder="1" applyAlignment="1">
      <alignment horizontal="right"/>
    </xf>
    <xf numFmtId="40" fontId="13" fillId="0" borderId="9" xfId="0" applyNumberFormat="1" applyFont="1" applyBorder="1" applyAlignment="1">
      <alignment horizontal="right"/>
    </xf>
    <xf numFmtId="0" fontId="8" fillId="0" borderId="9" xfId="0" applyFont="1" applyBorder="1" applyAlignment="1">
      <alignment horizontal="center"/>
    </xf>
    <xf numFmtId="40" fontId="7" fillId="0" borderId="2" xfId="0" applyNumberFormat="1" applyFont="1" applyBorder="1"/>
    <xf numFmtId="40" fontId="8" fillId="0" borderId="0" xfId="0" applyNumberFormat="1" applyFont="1" applyAlignment="1">
      <alignment vertical="center"/>
    </xf>
    <xf numFmtId="49" fontId="6" fillId="0" borderId="9" xfId="0" applyNumberFormat="1" applyFont="1" applyBorder="1" applyAlignment="1">
      <alignment wrapText="1"/>
    </xf>
    <xf numFmtId="0" fontId="6" fillId="0" borderId="9" xfId="0" applyFont="1" applyBorder="1"/>
    <xf numFmtId="40" fontId="6" fillId="0" borderId="14" xfId="0" applyNumberFormat="1" applyFont="1" applyBorder="1" applyAlignment="1">
      <alignment horizontal="right"/>
    </xf>
    <xf numFmtId="49" fontId="8" fillId="0" borderId="0" xfId="0" applyNumberFormat="1" applyFont="1" applyAlignment="1">
      <alignment vertical="center"/>
    </xf>
    <xf numFmtId="40" fontId="7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40" fontId="13" fillId="0" borderId="0" xfId="0" applyNumberFormat="1" applyFont="1" applyAlignment="1">
      <alignment vertical="center"/>
    </xf>
    <xf numFmtId="43" fontId="8" fillId="0" borderId="0" xfId="0" applyNumberFormat="1" applyFont="1" applyAlignment="1">
      <alignment vertical="center"/>
    </xf>
    <xf numFmtId="0" fontId="7" fillId="0" borderId="0" xfId="0" applyFont="1"/>
    <xf numFmtId="0" fontId="17" fillId="0" borderId="0" xfId="0" applyFont="1" applyAlignment="1">
      <alignment vertical="center"/>
    </xf>
    <xf numFmtId="0" fontId="6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8"/>
  <sheetViews>
    <sheetView zoomScaleNormal="100" workbookViewId="0">
      <pane xSplit="3" topLeftCell="D1" activePane="topRight" state="frozen"/>
      <selection pane="topRight" activeCell="K24" sqref="K24"/>
    </sheetView>
  </sheetViews>
  <sheetFormatPr defaultColWidth="9.140625" defaultRowHeight="12.75" x14ac:dyDescent="0.2"/>
  <cols>
    <col min="1" max="1" width="24.140625" style="8" customWidth="1"/>
    <col min="2" max="2" width="37.85546875" style="8" bestFit="1" customWidth="1"/>
    <col min="3" max="3" width="11.85546875" style="8" bestFit="1" customWidth="1"/>
    <col min="4" max="4" width="9.140625" style="8" customWidth="1"/>
    <col min="5" max="5" width="9.7109375" style="8" bestFit="1" customWidth="1"/>
    <col min="6" max="6" width="9.140625" style="8"/>
    <col min="7" max="7" width="9.7109375" style="8" bestFit="1" customWidth="1"/>
    <col min="8" max="8" width="9.140625" style="8"/>
    <col min="9" max="9" width="9.7109375" style="8" bestFit="1" customWidth="1"/>
    <col min="10" max="10" width="9.140625" style="8"/>
    <col min="11" max="11" width="10.7109375" style="8" bestFit="1" customWidth="1"/>
    <col min="12" max="12" width="11.140625" style="8" bestFit="1" customWidth="1"/>
    <col min="13" max="13" width="10.28515625" style="8" bestFit="1" customWidth="1"/>
    <col min="14" max="16384" width="9.140625" style="8"/>
  </cols>
  <sheetData>
    <row r="1" spans="1:13" ht="13.5" x14ac:dyDescent="0.25">
      <c r="A1" s="11" t="s">
        <v>85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"/>
      <c r="M1" s="1"/>
    </row>
    <row r="2" spans="1:13" ht="13.5" x14ac:dyDescent="0.25">
      <c r="A2" s="11" t="s">
        <v>1</v>
      </c>
      <c r="B2" s="12">
        <f>SUM('Industry 370128 341003 2002 '!B2+'State 370129 341003 2002'!B2+'Federal 370130 341003 2002'!B2)</f>
        <v>150542.27000000002</v>
      </c>
      <c r="C2" s="13"/>
      <c r="D2" s="237"/>
      <c r="E2" s="237"/>
      <c r="F2" s="11"/>
      <c r="G2" s="11"/>
      <c r="H2" s="11"/>
      <c r="I2" s="11"/>
      <c r="J2" s="11"/>
      <c r="K2" s="11"/>
      <c r="L2" s="1"/>
      <c r="M2" s="1"/>
    </row>
    <row r="3" spans="1:13" ht="13.5" x14ac:dyDescent="0.25">
      <c r="A3" s="14" t="s">
        <v>2</v>
      </c>
      <c r="B3" s="15">
        <f>SUM('Industry 370128 341003 2002 '!B3+'State 370129 341003 2002'!B3+'Federal 370130 341003 2002'!B3)</f>
        <v>53500</v>
      </c>
      <c r="C3" s="16"/>
      <c r="D3" s="14"/>
      <c r="E3" s="14"/>
      <c r="F3" s="17"/>
      <c r="G3" s="17"/>
      <c r="H3" s="17"/>
      <c r="I3" s="17"/>
      <c r="J3" s="17"/>
      <c r="K3" s="17"/>
    </row>
    <row r="4" spans="1:13" ht="13.5" x14ac:dyDescent="0.25">
      <c r="A4" s="14"/>
      <c r="B4" s="18">
        <f>SUM(B2:B3)</f>
        <v>204042.27000000002</v>
      </c>
      <c r="C4" s="16"/>
      <c r="D4" s="14"/>
      <c r="E4" s="14"/>
      <c r="F4" s="17"/>
      <c r="G4" s="17"/>
      <c r="H4" s="17"/>
      <c r="I4" s="17"/>
      <c r="J4" s="17"/>
      <c r="K4" s="17"/>
    </row>
    <row r="5" spans="1:13" ht="13.5" x14ac:dyDescent="0.25">
      <c r="A5" s="19" t="s">
        <v>167</v>
      </c>
      <c r="B5" s="150">
        <v>-150.83000000000001</v>
      </c>
      <c r="C5" s="184" t="s">
        <v>168</v>
      </c>
      <c r="D5" s="14"/>
      <c r="E5" s="14"/>
      <c r="F5" s="17"/>
      <c r="G5" s="17"/>
      <c r="H5" s="17"/>
      <c r="I5" s="17"/>
      <c r="J5" s="17"/>
      <c r="K5" s="17"/>
    </row>
    <row r="6" spans="1:13" ht="13.5" x14ac:dyDescent="0.25">
      <c r="A6" s="19" t="s">
        <v>3</v>
      </c>
      <c r="B6" s="20">
        <f>-K34</f>
        <v>-27893.329999999998</v>
      </c>
      <c r="C6" s="21">
        <f>SUM('Industry 370128 341003 2002 '!B5+'State 370129 341003 2002'!B5+'Federal 370130 341003 2002'!B6)</f>
        <v>-27893.33</v>
      </c>
      <c r="D6" s="237"/>
      <c r="E6" s="237"/>
      <c r="F6" s="17"/>
      <c r="G6" s="17"/>
      <c r="H6" s="17"/>
      <c r="I6" s="17"/>
      <c r="J6" s="17"/>
      <c r="K6" s="17"/>
    </row>
    <row r="7" spans="1:13" ht="13.5" x14ac:dyDescent="0.25">
      <c r="A7" s="22" t="s">
        <v>170</v>
      </c>
      <c r="B7" s="23">
        <f>SUM(B4:B6)</f>
        <v>175998.11000000004</v>
      </c>
      <c r="C7" s="24">
        <f>SUM('Industry 370128 341003 2002 '!B6+'State 370129 341003 2002'!B6+'Federal 370130 341003 2002'!B7)</f>
        <v>175998.11</v>
      </c>
      <c r="D7" s="25"/>
      <c r="E7" s="25"/>
      <c r="F7" s="26"/>
      <c r="G7" s="26"/>
      <c r="H7" s="26"/>
      <c r="I7" s="26"/>
      <c r="J7" s="26"/>
      <c r="K7" s="26"/>
      <c r="L7" s="3"/>
      <c r="M7" s="3"/>
    </row>
    <row r="8" spans="1:13" ht="13.5" x14ac:dyDescent="0.25">
      <c r="A8" s="27"/>
      <c r="B8" s="28"/>
      <c r="C8" s="26"/>
      <c r="D8" s="26"/>
      <c r="E8" s="26"/>
      <c r="F8" s="26"/>
      <c r="G8" s="26"/>
      <c r="H8" s="26"/>
      <c r="I8" s="26"/>
      <c r="J8" s="26"/>
      <c r="K8" s="26"/>
      <c r="L8" s="3"/>
      <c r="M8" s="3"/>
    </row>
    <row r="9" spans="1:13" ht="13.5" x14ac:dyDescent="0.25">
      <c r="A9" s="27"/>
      <c r="B9" s="29"/>
      <c r="C9" s="26"/>
      <c r="D9" s="26"/>
      <c r="E9" s="26"/>
      <c r="F9" s="26"/>
      <c r="G9" s="26"/>
      <c r="H9" s="26"/>
      <c r="I9" s="26"/>
      <c r="J9" s="26"/>
      <c r="K9" s="26"/>
      <c r="L9" s="3"/>
      <c r="M9" s="3"/>
    </row>
    <row r="10" spans="1:13" ht="13.5" x14ac:dyDescent="0.25">
      <c r="A10" s="26" t="s">
        <v>21</v>
      </c>
      <c r="B10" s="17"/>
      <c r="C10" s="30" t="s">
        <v>8</v>
      </c>
      <c r="D10" s="30"/>
      <c r="E10" s="30" t="s">
        <v>12</v>
      </c>
      <c r="F10" s="30"/>
      <c r="G10" s="30" t="s">
        <v>16</v>
      </c>
      <c r="H10" s="30"/>
      <c r="I10" s="30" t="s">
        <v>20</v>
      </c>
      <c r="J10" s="30"/>
      <c r="K10" s="30" t="s">
        <v>21</v>
      </c>
      <c r="L10" s="3"/>
    </row>
    <row r="11" spans="1:13" ht="13.5" x14ac:dyDescent="0.25">
      <c r="A11" s="31" t="s">
        <v>22</v>
      </c>
      <c r="B11" s="32"/>
      <c r="C11" s="31" t="s">
        <v>23</v>
      </c>
      <c r="D11" s="31"/>
      <c r="E11" s="31" t="s">
        <v>23</v>
      </c>
      <c r="F11" s="31"/>
      <c r="G11" s="31" t="s">
        <v>23</v>
      </c>
      <c r="H11" s="31"/>
      <c r="I11" s="31" t="s">
        <v>23</v>
      </c>
      <c r="J11" s="31"/>
      <c r="K11" s="31" t="s">
        <v>23</v>
      </c>
      <c r="L11" s="4"/>
      <c r="M11" s="4"/>
    </row>
    <row r="12" spans="1:13" ht="13.5" x14ac:dyDescent="0.25">
      <c r="A12" s="31"/>
      <c r="B12" s="32"/>
      <c r="C12" s="31"/>
      <c r="D12" s="31"/>
      <c r="E12" s="31"/>
      <c r="F12" s="31"/>
      <c r="G12" s="31"/>
      <c r="H12" s="31"/>
      <c r="I12" s="31"/>
      <c r="J12" s="31"/>
      <c r="K12" s="31"/>
      <c r="L12" s="4"/>
      <c r="M12" s="4"/>
    </row>
    <row r="13" spans="1:13" ht="13.5" x14ac:dyDescent="0.25">
      <c r="A13" s="33" t="s">
        <v>24</v>
      </c>
      <c r="B13" s="32"/>
      <c r="C13" s="31"/>
      <c r="D13" s="31"/>
      <c r="E13" s="31"/>
      <c r="F13" s="31"/>
      <c r="G13" s="31"/>
      <c r="H13" s="31"/>
      <c r="I13" s="31"/>
      <c r="J13" s="31"/>
      <c r="K13" s="31"/>
      <c r="L13" s="4"/>
      <c r="M13" s="4"/>
    </row>
    <row r="14" spans="1:13" ht="13.5" x14ac:dyDescent="0.25">
      <c r="A14" s="34">
        <v>60200</v>
      </c>
      <c r="B14" s="14" t="s">
        <v>26</v>
      </c>
      <c r="C14" s="35">
        <f>SUM('Industry 370128 341003 2002 '!F14+'State 370129 341003 2002'!F13+'Federal 370130 341003 2002'!F15)</f>
        <v>2368.08</v>
      </c>
      <c r="D14" s="35"/>
      <c r="E14" s="35">
        <f>SUM('Industry 370128 341003 2002 '!K14+'State 370129 341003 2002'!K13)</f>
        <v>2368.08</v>
      </c>
      <c r="F14" s="35"/>
      <c r="G14" s="35">
        <f>SUM('Industry 370128 341003 2002 '!P14+'State 370129 341003 2002'!P13+'Federal 370130 341003 2002'!P15)</f>
        <v>2368.08</v>
      </c>
      <c r="H14" s="35"/>
      <c r="I14" s="35">
        <f>SUM('Industry 370128 341003 2002 '!U14+'State 370129 341003 2002'!U13)</f>
        <v>2368.08</v>
      </c>
      <c r="J14" s="35"/>
      <c r="K14" s="35">
        <f t="shared" ref="K14:K21" si="0">C14+E14+G14+I14</f>
        <v>9472.32</v>
      </c>
      <c r="L14" s="10"/>
      <c r="M14" s="2"/>
    </row>
    <row r="15" spans="1:13" ht="13.5" x14ac:dyDescent="0.25">
      <c r="A15" s="36">
        <v>60500</v>
      </c>
      <c r="B15" s="14" t="s">
        <v>28</v>
      </c>
      <c r="C15" s="35">
        <f>SUM('Industry 370128 341003 2002 '!F15+'Federal 370130 341003 2002'!F15)</f>
        <v>0</v>
      </c>
      <c r="D15" s="35"/>
      <c r="E15" s="35">
        <f>SUM('Industry 370128 341003 2002 '!K15+'Federal 370130 341003 2002'!K15)</f>
        <v>0</v>
      </c>
      <c r="F15" s="35"/>
      <c r="G15" s="35">
        <f>SUM('Industry 370128 341003 2002 '!P15+'Federal 370130 341003 2002'!P15)</f>
        <v>0</v>
      </c>
      <c r="H15" s="35"/>
      <c r="I15" s="35">
        <f>SUM('Industry 370128 341003 2002 '!U15)</f>
        <v>0</v>
      </c>
      <c r="J15" s="35"/>
      <c r="K15" s="35">
        <f t="shared" si="0"/>
        <v>0</v>
      </c>
      <c r="L15" s="10"/>
      <c r="M15" s="2"/>
    </row>
    <row r="16" spans="1:13" ht="13.5" x14ac:dyDescent="0.25">
      <c r="A16" s="36">
        <v>61000</v>
      </c>
      <c r="B16" s="14" t="s">
        <v>152</v>
      </c>
      <c r="C16" s="35">
        <f>SUM('Industry 370128 341003 2002 '!F16)</f>
        <v>0</v>
      </c>
      <c r="D16" s="35"/>
      <c r="E16" s="35">
        <f>SUM('Industry 370128 341003 2002 '!K16)</f>
        <v>0</v>
      </c>
      <c r="F16" s="35"/>
      <c r="G16" s="35">
        <f>SUM('Industry 370128 341003 2002 '!P16)</f>
        <v>0</v>
      </c>
      <c r="H16" s="35"/>
      <c r="I16" s="35">
        <f>SUM('Industry 370128 341003 2002 '!U16)</f>
        <v>0</v>
      </c>
      <c r="J16" s="35"/>
      <c r="K16" s="35">
        <f t="shared" ref="K16" si="1">C16+E16+G16+I16</f>
        <v>0</v>
      </c>
      <c r="L16" s="10"/>
      <c r="M16" s="2"/>
    </row>
    <row r="17" spans="1:13" ht="13.5" x14ac:dyDescent="0.25">
      <c r="A17" s="36">
        <v>61010</v>
      </c>
      <c r="B17" s="14" t="s">
        <v>30</v>
      </c>
      <c r="C17" s="35">
        <f>SUM('Industry 370128 341003 2002 '!F17+'Federal 370130 341003 2002'!F15)</f>
        <v>0</v>
      </c>
      <c r="D17" s="35"/>
      <c r="E17" s="35">
        <v>0</v>
      </c>
      <c r="F17" s="35"/>
      <c r="G17" s="35">
        <v>0</v>
      </c>
      <c r="H17" s="35"/>
      <c r="I17" s="35">
        <f>SUM('Industry 370128 341003 2002 '!U17)</f>
        <v>0</v>
      </c>
      <c r="J17" s="35"/>
      <c r="K17" s="35">
        <f t="shared" si="0"/>
        <v>0</v>
      </c>
      <c r="L17" s="10"/>
      <c r="M17" s="2"/>
    </row>
    <row r="18" spans="1:13" ht="13.5" x14ac:dyDescent="0.25">
      <c r="A18" s="36">
        <v>61015</v>
      </c>
      <c r="B18" s="14" t="s">
        <v>32</v>
      </c>
      <c r="C18" s="35">
        <f>SUM('Industry 370128 341003 2002 '!F18+'Federal 370130 341003 2002'!F15)</f>
        <v>0</v>
      </c>
      <c r="D18" s="35"/>
      <c r="E18" s="35">
        <v>0</v>
      </c>
      <c r="F18" s="35"/>
      <c r="G18" s="35">
        <f>SUM('Industry 370128 341003 2002 '!P16)</f>
        <v>0</v>
      </c>
      <c r="H18" s="35"/>
      <c r="I18" s="35">
        <f>SUM('Industry 370128 341003 2002 '!U18)</f>
        <v>0</v>
      </c>
      <c r="J18" s="35"/>
      <c r="K18" s="35">
        <f t="shared" si="0"/>
        <v>0</v>
      </c>
      <c r="L18" s="10"/>
      <c r="M18" s="2"/>
    </row>
    <row r="19" spans="1:13" ht="13.5" x14ac:dyDescent="0.25">
      <c r="A19" s="36">
        <v>61100</v>
      </c>
      <c r="B19" s="14" t="s">
        <v>34</v>
      </c>
      <c r="C19" s="35">
        <f>SUM('Industry 370128 341003 2002 '!F19+'State 370129 341003 2002'!F16+'Federal 370130 341003 2002'!F15)</f>
        <v>1238</v>
      </c>
      <c r="D19" s="35"/>
      <c r="E19" s="35">
        <f>SUM('Industry 370128 341003 2002 '!K19+'State 370129 341003 2002'!K15)</f>
        <v>1470</v>
      </c>
      <c r="F19" s="35"/>
      <c r="G19" s="35">
        <f>SUM('Industry 370128 341003 2002 '!P19+'State 370129 341003 2002'!P16+'Federal 370130 341003 2002'!P15)</f>
        <v>1609.13</v>
      </c>
      <c r="H19" s="35"/>
      <c r="I19" s="35">
        <f>SUM('Industry 370128 341003 2002 '!U19)</f>
        <v>2918.8</v>
      </c>
      <c r="J19" s="35"/>
      <c r="K19" s="35">
        <f t="shared" si="0"/>
        <v>7235.93</v>
      </c>
      <c r="L19" s="10"/>
      <c r="M19" s="2"/>
    </row>
    <row r="20" spans="1:13" ht="13.5" x14ac:dyDescent="0.25">
      <c r="A20" s="36">
        <v>61200</v>
      </c>
      <c r="B20" s="14" t="s">
        <v>36</v>
      </c>
      <c r="C20" s="35">
        <f>SUM('Industry 370128 341003 2002 '!F21)</f>
        <v>0</v>
      </c>
      <c r="D20" s="35"/>
      <c r="E20" s="35">
        <f>SUM('Industry 370128 341003 2002 '!K20+'Federal 370130 341003 2002'!K15)</f>
        <v>0</v>
      </c>
      <c r="F20" s="35"/>
      <c r="G20" s="35">
        <f>SUM('Industry 370128 341003 2002 '!P20+'Federal 370130 341003 2002'!P15)</f>
        <v>0</v>
      </c>
      <c r="H20" s="35"/>
      <c r="I20" s="35">
        <f>SUM('Industry 370128 341003 2002 '!U20)</f>
        <v>0</v>
      </c>
      <c r="J20" s="35"/>
      <c r="K20" s="35">
        <f t="shared" si="0"/>
        <v>0</v>
      </c>
      <c r="L20" s="10"/>
      <c r="M20" s="2"/>
    </row>
    <row r="21" spans="1:13" ht="13.5" x14ac:dyDescent="0.25">
      <c r="A21" s="36">
        <v>61305</v>
      </c>
      <c r="B21" s="14" t="s">
        <v>38</v>
      </c>
      <c r="C21" s="35">
        <f>SUM('Industry 370128 341003 2002 '!F21)</f>
        <v>0</v>
      </c>
      <c r="D21" s="35"/>
      <c r="E21" s="35">
        <f>SUM('Industry 370128 341003 2002 '!K21)</f>
        <v>0</v>
      </c>
      <c r="F21" s="35"/>
      <c r="G21" s="35">
        <f>SUM('Industry 370128 341003 2002 '!P21)</f>
        <v>0</v>
      </c>
      <c r="H21" s="35"/>
      <c r="I21" s="35">
        <f>SUM('Industry 370128 341003 2002 '!U21)</f>
        <v>3</v>
      </c>
      <c r="J21" s="35"/>
      <c r="K21" s="35">
        <f t="shared" si="0"/>
        <v>3</v>
      </c>
      <c r="L21" s="10"/>
      <c r="M21" s="2"/>
    </row>
    <row r="22" spans="1:13" ht="13.5" x14ac:dyDescent="0.25">
      <c r="A22" s="34" t="s">
        <v>39</v>
      </c>
      <c r="B22" s="17" t="s">
        <v>88</v>
      </c>
      <c r="C22" s="35">
        <f>SUM('Industry 370128 341003 2002 '!F23+'Industry 370128 341003 2002 '!F22)</f>
        <v>731.73</v>
      </c>
      <c r="D22" s="35"/>
      <c r="E22" s="35">
        <f>SUM('Industry 370128 341003 2002 '!K22)</f>
        <v>733.52</v>
      </c>
      <c r="F22" s="35"/>
      <c r="G22" s="35">
        <f>SUM('Industry 370128 341003 2002 '!P23+'Industry 370128 341003 2002 '!P22)</f>
        <v>731.73</v>
      </c>
      <c r="H22" s="35"/>
      <c r="I22" s="35">
        <f>SUM('Industry 370128 341003 2002 '!U22+'Industry 370128 341003 2002 '!U23)</f>
        <v>731.73</v>
      </c>
      <c r="J22" s="35"/>
      <c r="K22" s="35">
        <f>C22+E22+G22+I22</f>
        <v>2928.71</v>
      </c>
      <c r="L22" s="10"/>
      <c r="M22" s="2"/>
    </row>
    <row r="23" spans="1:13" ht="13.5" x14ac:dyDescent="0.25">
      <c r="A23" s="11"/>
      <c r="B23" s="37" t="s">
        <v>90</v>
      </c>
      <c r="C23" s="38">
        <f>SUM(C14:C22)</f>
        <v>4337.8099999999995</v>
      </c>
      <c r="D23" s="39"/>
      <c r="E23" s="38">
        <f>SUM(E14:E22)</f>
        <v>4571.6000000000004</v>
      </c>
      <c r="F23" s="39"/>
      <c r="G23" s="38">
        <f>SUM(G14:G22)</f>
        <v>4708.9400000000005</v>
      </c>
      <c r="H23" s="39"/>
      <c r="I23" s="38">
        <f>SUM(I14:I22)</f>
        <v>6021.6100000000006</v>
      </c>
      <c r="J23" s="39"/>
      <c r="K23" s="38">
        <f>SUM(K14:K22)</f>
        <v>19639.96</v>
      </c>
      <c r="L23" s="6"/>
      <c r="M23" s="5"/>
    </row>
    <row r="24" spans="1:13" ht="13.5" x14ac:dyDescent="0.25">
      <c r="A24" s="17"/>
      <c r="B24" s="17"/>
      <c r="C24" s="40"/>
      <c r="D24" s="35"/>
      <c r="E24" s="40"/>
      <c r="F24" s="35"/>
      <c r="G24" s="40"/>
      <c r="H24" s="35"/>
      <c r="I24" s="40"/>
      <c r="J24" s="35"/>
      <c r="K24" s="40"/>
      <c r="L24" s="10"/>
      <c r="M24" s="7"/>
    </row>
    <row r="25" spans="1:13" ht="13.5" x14ac:dyDescent="0.25">
      <c r="A25" s="41" t="s">
        <v>109</v>
      </c>
      <c r="B25" s="17"/>
      <c r="C25" s="35"/>
      <c r="D25" s="35"/>
      <c r="E25" s="35"/>
      <c r="F25" s="35"/>
      <c r="G25" s="35"/>
      <c r="H25" s="35"/>
      <c r="I25" s="35"/>
      <c r="J25" s="35"/>
      <c r="K25" s="35"/>
      <c r="L25" s="10"/>
      <c r="M25" s="9"/>
    </row>
    <row r="26" spans="1:13" ht="13.5" x14ac:dyDescent="0.25">
      <c r="A26" s="42"/>
      <c r="B26" s="37" t="s">
        <v>55</v>
      </c>
      <c r="C26" s="43">
        <f>SUM('Industry 370128 341003 2002 '!F38+'State 370129 341003 2002'!F28+'Federal 370130 341003 2002'!F28)</f>
        <v>418</v>
      </c>
      <c r="D26" s="35"/>
      <c r="E26" s="43">
        <f>SUM('Industry 370128 341003 2002 '!K38+'State 370129 341003 2002'!K28+'Federal 370130 341003 2002'!K28)</f>
        <v>1954.43</v>
      </c>
      <c r="F26" s="35"/>
      <c r="G26" s="43">
        <f>SUM('Industry 370128 341003 2002 '!P38+'State 370129 341003 2002'!P28+'Federal 370130 341003 2002'!P28)</f>
        <v>630.04999999999995</v>
      </c>
      <c r="H26" s="35"/>
      <c r="I26" s="43">
        <f>SUM('Industry 370128 341003 2002 '!U38+'State 370129 341003 2002'!U28+'Federal 370130 341003 2002'!U28)</f>
        <v>28.270000000000003</v>
      </c>
      <c r="J26" s="35"/>
      <c r="K26" s="38">
        <f>SUM(I26+G26+E26+C26)</f>
        <v>3030.75</v>
      </c>
      <c r="L26" s="6"/>
      <c r="M26" s="5"/>
    </row>
    <row r="27" spans="1:13" ht="13.5" x14ac:dyDescent="0.25">
      <c r="A27" s="42"/>
      <c r="B27" s="17"/>
      <c r="C27" s="40"/>
      <c r="D27" s="35"/>
      <c r="E27" s="35"/>
      <c r="F27" s="35"/>
      <c r="G27" s="35"/>
      <c r="H27" s="35"/>
      <c r="I27" s="35"/>
      <c r="J27" s="35"/>
      <c r="K27" s="44"/>
      <c r="L27" s="10"/>
      <c r="M27" s="7"/>
    </row>
    <row r="28" spans="1:13" ht="13.5" x14ac:dyDescent="0.25">
      <c r="A28" s="42"/>
      <c r="B28" s="17"/>
      <c r="C28" s="35"/>
      <c r="D28" s="35"/>
      <c r="E28" s="35"/>
      <c r="F28" s="35"/>
      <c r="G28" s="35"/>
      <c r="H28" s="35"/>
      <c r="I28" s="35"/>
      <c r="J28" s="35"/>
      <c r="K28" s="35"/>
      <c r="L28" s="10"/>
      <c r="M28" s="2"/>
    </row>
    <row r="29" spans="1:13" ht="13.5" x14ac:dyDescent="0.25">
      <c r="A29" s="41" t="s">
        <v>150</v>
      </c>
      <c r="B29" s="17"/>
      <c r="C29" s="35"/>
      <c r="D29" s="35"/>
      <c r="E29" s="35"/>
      <c r="F29" s="35"/>
      <c r="G29" s="35"/>
      <c r="H29" s="35"/>
      <c r="I29" s="35"/>
      <c r="J29" s="35"/>
      <c r="K29" s="35"/>
      <c r="L29" s="10"/>
      <c r="M29" s="10"/>
    </row>
    <row r="30" spans="1:13" ht="13.5" x14ac:dyDescent="0.25">
      <c r="A30" s="45"/>
      <c r="B30" s="37" t="s">
        <v>82</v>
      </c>
      <c r="C30" s="38">
        <f>SUM('Industry 370128 341003 2002 '!F68+'State 370129 341003 2002'!F52+'Federal 370130 341003 2002'!F49)</f>
        <v>185.83999999999997</v>
      </c>
      <c r="D30" s="39"/>
      <c r="E30" s="38">
        <f>SUM('Industry 370128 341003 2002 '!K68+'State 370129 341003 2002'!K52+'Federal 370130 341003 2002'!K49)</f>
        <v>1257.3800000000001</v>
      </c>
      <c r="F30" s="39"/>
      <c r="G30" s="38">
        <f>SUM('Industry 370128 341003 2002 '!P68+'State 370129 341003 2002'!P52+'Federal 370130 341003 2002'!P49)</f>
        <v>3400.5499999999997</v>
      </c>
      <c r="H30" s="39"/>
      <c r="I30" s="38">
        <f>SUM('Industry 370128 341003 2002 '!U68+'State 370129 341003 2002'!U52+'Federal 370130 341003 2002'!U49)</f>
        <v>378.84999999999997</v>
      </c>
      <c r="J30" s="39"/>
      <c r="K30" s="38">
        <f>SUM(I30+G30+E30+C30)</f>
        <v>5222.62</v>
      </c>
      <c r="L30" s="5"/>
      <c r="M30" s="5"/>
    </row>
    <row r="31" spans="1:13" ht="13.5" x14ac:dyDescent="0.25">
      <c r="A31" s="17"/>
      <c r="B31" s="17"/>
      <c r="C31" s="40"/>
      <c r="D31" s="35"/>
      <c r="E31" s="35"/>
      <c r="F31" s="35"/>
      <c r="G31" s="35"/>
      <c r="H31" s="35"/>
      <c r="I31" s="35"/>
      <c r="J31" s="35"/>
      <c r="K31" s="44"/>
      <c r="L31" s="10"/>
      <c r="M31" s="10"/>
    </row>
    <row r="32" spans="1:13" ht="13.5" x14ac:dyDescent="0.25">
      <c r="A32" s="11"/>
      <c r="B32" s="46" t="s">
        <v>83</v>
      </c>
      <c r="C32" s="47">
        <f>SUM(C26+C30)</f>
        <v>603.83999999999992</v>
      </c>
      <c r="D32" s="35"/>
      <c r="E32" s="47">
        <f>SUM(E26+E30)</f>
        <v>3211.8100000000004</v>
      </c>
      <c r="F32" s="35"/>
      <c r="G32" s="47">
        <f>SUM(G26+G30)</f>
        <v>4030.5999999999995</v>
      </c>
      <c r="H32" s="35"/>
      <c r="I32" s="47">
        <f>SUM(I26+I30)</f>
        <v>407.11999999999995</v>
      </c>
      <c r="J32" s="35"/>
      <c r="K32" s="47">
        <f>SUM(K26+K30)</f>
        <v>8253.369999999999</v>
      </c>
      <c r="L32" s="6"/>
      <c r="M32" s="6"/>
    </row>
    <row r="33" spans="1:13" ht="14.25" thickBot="1" x14ac:dyDescent="0.3">
      <c r="A33" s="17"/>
      <c r="B33" s="17"/>
      <c r="C33" s="35"/>
      <c r="D33" s="35"/>
      <c r="E33" s="35"/>
      <c r="F33" s="35"/>
      <c r="G33" s="35"/>
      <c r="H33" s="35"/>
      <c r="I33" s="35"/>
      <c r="J33" s="35"/>
      <c r="K33" s="35"/>
      <c r="L33" s="10"/>
      <c r="M33" s="10"/>
    </row>
    <row r="34" spans="1:13" ht="14.25" thickBot="1" x14ac:dyDescent="0.3">
      <c r="A34" s="11"/>
      <c r="B34" s="46" t="s">
        <v>84</v>
      </c>
      <c r="C34" s="47">
        <f>SUM(C32+C23)</f>
        <v>4941.6499999999996</v>
      </c>
      <c r="D34" s="39"/>
      <c r="E34" s="47">
        <f>SUM(E32+E23)</f>
        <v>7783.4100000000008</v>
      </c>
      <c r="F34" s="39"/>
      <c r="G34" s="47">
        <f>SUM(G32+G23)</f>
        <v>8739.5400000000009</v>
      </c>
      <c r="H34" s="39"/>
      <c r="I34" s="47">
        <f>SUM(I32+I23)</f>
        <v>6428.7300000000005</v>
      </c>
      <c r="J34" s="39"/>
      <c r="K34" s="48">
        <f>SUM(K32+K23)</f>
        <v>27893.329999999998</v>
      </c>
      <c r="L34" s="6"/>
      <c r="M34" s="6"/>
    </row>
    <row r="35" spans="1:13" ht="13.5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49"/>
    </row>
    <row r="36" spans="1:13" ht="13.5" x14ac:dyDescent="0.25">
      <c r="A36" s="17"/>
      <c r="B36" s="17"/>
      <c r="C36" s="50">
        <f ca="1">SUM('Industry 370128 341003 2002 '!F73+'State 370129 341003 2002'!F57+'Federal 370130 341003 2002'!F54)</f>
        <v>4941.6499999999996</v>
      </c>
      <c r="D36" s="51"/>
      <c r="E36" s="50">
        <f>SUM('Industry 370128 341003 2002 '!K73+'State 370129 341003 2002'!K57+'Federal 370130 341003 2002'!K54)</f>
        <v>7783.41</v>
      </c>
      <c r="F36" s="51"/>
      <c r="G36" s="50">
        <f>SUM('Industry 370128 341003 2002 '!P73+'State 370129 341003 2002'!P57+'Federal 370130 341003 2002'!P54)</f>
        <v>8739.5399999999991</v>
      </c>
      <c r="H36" s="17"/>
      <c r="I36" s="50">
        <f>SUM('Industry 370128 341003 2002 '!U73+'State 370129 341003 2002'!U57+'Federal 370130 341003 2002'!U54)</f>
        <v>6428.7300000000005</v>
      </c>
      <c r="J36" s="17"/>
      <c r="K36" s="50">
        <f>SUM(C34+E34+G34+I34)</f>
        <v>27893.33</v>
      </c>
    </row>
    <row r="38" spans="1:13" x14ac:dyDescent="0.2">
      <c r="C38" s="10"/>
    </row>
  </sheetData>
  <mergeCells count="2">
    <mergeCell ref="D2:E2"/>
    <mergeCell ref="D6:E6"/>
  </mergeCells>
  <pageMargins left="0.7" right="0.7" top="0.75" bottom="0.75" header="0.3" footer="0.3"/>
  <pageSetup scale="60" orientation="portrait" r:id="rId1"/>
  <ignoredErrors>
    <ignoredError sqref="B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86"/>
  <sheetViews>
    <sheetView tabSelected="1" zoomScaleNormal="100" workbookViewId="0">
      <pane xSplit="2" ySplit="11" topLeftCell="G35" activePane="bottomRight" state="frozen"/>
      <selection pane="topRight" activeCell="C1" sqref="C1"/>
      <selection pane="bottomLeft" activeCell="A12" sqref="A12"/>
      <selection pane="bottomRight" activeCell="A7" sqref="A7"/>
    </sheetView>
  </sheetViews>
  <sheetFormatPr defaultColWidth="8.7109375" defaultRowHeight="15" x14ac:dyDescent="0.25"/>
  <cols>
    <col min="1" max="1" width="39.28515625" style="131" bestFit="1" customWidth="1"/>
    <col min="2" max="2" width="59.7109375" style="56" customWidth="1"/>
    <col min="3" max="6" width="13.42578125" style="56" customWidth="1"/>
    <col min="7" max="7" width="10.42578125" style="56" customWidth="1"/>
    <col min="8" max="9" width="13.7109375" style="56" bestFit="1" customWidth="1"/>
    <col min="10" max="10" width="11.5703125" style="56" bestFit="1" customWidth="1"/>
    <col min="11" max="11" width="13.42578125" style="56" bestFit="1" customWidth="1"/>
    <col min="12" max="12" width="10.42578125" style="56" customWidth="1"/>
    <col min="13" max="13" width="13" style="56" bestFit="1" customWidth="1"/>
    <col min="14" max="14" width="13.42578125" style="56" bestFit="1" customWidth="1"/>
    <col min="15" max="15" width="13.7109375" style="56" bestFit="1" customWidth="1"/>
    <col min="16" max="16" width="14.7109375" style="56" bestFit="1" customWidth="1"/>
    <col min="17" max="17" width="10.42578125" style="56" customWidth="1"/>
    <col min="18" max="18" width="14.42578125" style="56" bestFit="1" customWidth="1"/>
    <col min="19" max="19" width="13.42578125" style="56" bestFit="1" customWidth="1"/>
    <col min="20" max="20" width="10.140625" style="56" bestFit="1" customWidth="1"/>
    <col min="21" max="21" width="14.42578125" style="56" bestFit="1" customWidth="1"/>
    <col min="22" max="22" width="10.42578125" style="56" customWidth="1"/>
    <col min="23" max="23" width="15.140625" style="56" bestFit="1" customWidth="1"/>
    <col min="24" max="24" width="11.28515625" style="53" bestFit="1" customWidth="1"/>
    <col min="25" max="25" width="10.28515625" style="53" bestFit="1" customWidth="1"/>
    <col min="26" max="16384" width="8.7109375" style="53"/>
  </cols>
  <sheetData>
    <row r="1" spans="1:23" x14ac:dyDescent="0.25">
      <c r="A1" s="52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3" x14ac:dyDescent="0.25">
      <c r="A2" s="52" t="s">
        <v>1</v>
      </c>
      <c r="B2" s="12">
        <v>49016.98</v>
      </c>
      <c r="C2" s="11"/>
      <c r="D2" s="54"/>
      <c r="E2" s="55"/>
      <c r="G2" s="11"/>
      <c r="H2" s="11"/>
      <c r="I2" s="11"/>
      <c r="J2" s="11"/>
      <c r="K2" s="11"/>
      <c r="L2" s="11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 s="14" customFormat="1" x14ac:dyDescent="0.25">
      <c r="A3" s="57" t="s">
        <v>2</v>
      </c>
      <c r="B3" s="58">
        <f>SUM(5000+10000+5000+500+5000+10000+2500+5000+10000)</f>
        <v>53000</v>
      </c>
      <c r="D3" s="54"/>
      <c r="E3" s="56"/>
    </row>
    <row r="4" spans="1:23" s="26" customFormat="1" x14ac:dyDescent="0.25">
      <c r="A4" s="59"/>
      <c r="B4" s="60">
        <f>SUM(B2:B3)</f>
        <v>102016.98000000001</v>
      </c>
      <c r="C4" s="53"/>
      <c r="D4" s="61"/>
      <c r="G4" s="53"/>
      <c r="H4" s="53"/>
      <c r="I4" s="53"/>
      <c r="J4" s="53"/>
      <c r="K4" s="53"/>
      <c r="L4" s="53"/>
    </row>
    <row r="5" spans="1:23" s="14" customFormat="1" ht="13.5" x14ac:dyDescent="0.25">
      <c r="A5" s="62" t="s">
        <v>3</v>
      </c>
      <c r="B5" s="63">
        <f>-W73</f>
        <v>-19888.980000000003</v>
      </c>
      <c r="D5" s="64"/>
      <c r="E5" s="55"/>
      <c r="G5" s="25"/>
      <c r="H5" s="25"/>
      <c r="I5" s="25"/>
      <c r="J5" s="25"/>
      <c r="K5" s="25"/>
      <c r="L5" s="25"/>
      <c r="O5" s="25"/>
      <c r="S5" s="25"/>
    </row>
    <row r="6" spans="1:23" s="11" customFormat="1" ht="13.5" x14ac:dyDescent="0.25">
      <c r="A6" s="65" t="s">
        <v>170</v>
      </c>
      <c r="B6" s="66">
        <f>SUM(B4:B5)</f>
        <v>82128</v>
      </c>
      <c r="C6" s="67"/>
      <c r="D6" s="68"/>
      <c r="E6" s="69"/>
      <c r="G6" s="26"/>
      <c r="H6" s="26"/>
      <c r="J6" s="26"/>
      <c r="K6" s="26"/>
      <c r="L6" s="26"/>
      <c r="O6" s="26"/>
    </row>
    <row r="7" spans="1:23" x14ac:dyDescent="0.25">
      <c r="A7" s="70"/>
      <c r="B7" s="71"/>
      <c r="C7" s="26"/>
      <c r="D7" s="72"/>
      <c r="E7" s="26"/>
      <c r="F7" s="53"/>
      <c r="G7" s="26"/>
      <c r="H7" s="26"/>
      <c r="I7" s="53"/>
      <c r="J7" s="26"/>
      <c r="K7" s="26"/>
      <c r="L7" s="26"/>
      <c r="M7" s="53"/>
      <c r="N7" s="53"/>
      <c r="O7" s="26"/>
      <c r="P7" s="53"/>
      <c r="Q7" s="53"/>
      <c r="R7" s="53"/>
      <c r="S7" s="53"/>
      <c r="T7" s="53"/>
      <c r="U7" s="53"/>
      <c r="V7" s="53"/>
      <c r="W7" s="26"/>
    </row>
    <row r="8" spans="1:23" x14ac:dyDescent="0.25">
      <c r="A8" s="73"/>
      <c r="B8" s="29"/>
      <c r="C8" s="26"/>
      <c r="D8" s="53"/>
      <c r="E8" s="26"/>
      <c r="F8" s="53"/>
      <c r="G8" s="26"/>
      <c r="H8" s="26"/>
      <c r="I8" s="53"/>
      <c r="J8" s="26"/>
      <c r="K8" s="26"/>
      <c r="L8" s="26"/>
      <c r="M8" s="53"/>
      <c r="N8" s="53"/>
      <c r="O8" s="26"/>
      <c r="P8" s="53"/>
      <c r="Q8" s="53"/>
      <c r="R8" s="53"/>
      <c r="S8" s="53"/>
      <c r="T8" s="53"/>
      <c r="U8" s="53"/>
      <c r="V8" s="53"/>
      <c r="W8" s="53"/>
    </row>
    <row r="9" spans="1:23" s="75" customFormat="1" x14ac:dyDescent="0.25">
      <c r="A9" s="74"/>
      <c r="F9" s="26"/>
      <c r="G9" s="26"/>
      <c r="K9" s="26"/>
      <c r="L9" s="26"/>
      <c r="P9" s="26"/>
      <c r="Q9" s="26"/>
      <c r="U9" s="26"/>
      <c r="W9" s="26"/>
    </row>
    <row r="10" spans="1:23" s="75" customFormat="1" x14ac:dyDescent="0.25">
      <c r="A10" s="76" t="s">
        <v>4</v>
      </c>
      <c r="C10" s="31" t="s">
        <v>5</v>
      </c>
      <c r="D10" s="31" t="s">
        <v>6</v>
      </c>
      <c r="E10" s="31" t="s">
        <v>7</v>
      </c>
      <c r="F10" s="31" t="s">
        <v>8</v>
      </c>
      <c r="G10" s="31"/>
      <c r="H10" s="31" t="s">
        <v>9</v>
      </c>
      <c r="I10" s="31" t="s">
        <v>10</v>
      </c>
      <c r="J10" s="31" t="s">
        <v>11</v>
      </c>
      <c r="K10" s="77" t="s">
        <v>12</v>
      </c>
      <c r="L10" s="31"/>
      <c r="M10" s="31" t="s">
        <v>13</v>
      </c>
      <c r="N10" s="31" t="s">
        <v>14</v>
      </c>
      <c r="O10" s="31" t="s">
        <v>15</v>
      </c>
      <c r="P10" s="31" t="s">
        <v>16</v>
      </c>
      <c r="Q10" s="31"/>
      <c r="R10" s="31" t="s">
        <v>17</v>
      </c>
      <c r="S10" s="31" t="s">
        <v>18</v>
      </c>
      <c r="T10" s="31" t="s">
        <v>19</v>
      </c>
      <c r="U10" s="31" t="s">
        <v>20</v>
      </c>
      <c r="V10" s="31"/>
      <c r="W10" s="31" t="s">
        <v>21</v>
      </c>
    </row>
    <row r="11" spans="1:23" s="75" customFormat="1" x14ac:dyDescent="0.25">
      <c r="A11" s="78" t="s">
        <v>22</v>
      </c>
      <c r="C11" s="31" t="s">
        <v>23</v>
      </c>
      <c r="D11" s="31" t="s">
        <v>23</v>
      </c>
      <c r="E11" s="31" t="s">
        <v>23</v>
      </c>
      <c r="F11" s="77" t="s">
        <v>23</v>
      </c>
      <c r="G11" s="31"/>
      <c r="H11" s="31" t="s">
        <v>23</v>
      </c>
      <c r="I11" s="31" t="s">
        <v>23</v>
      </c>
      <c r="J11" s="31" t="s">
        <v>23</v>
      </c>
      <c r="K11" s="77" t="s">
        <v>23</v>
      </c>
      <c r="L11" s="31"/>
      <c r="M11" s="31" t="s">
        <v>23</v>
      </c>
      <c r="N11" s="31" t="s">
        <v>23</v>
      </c>
      <c r="O11" s="31" t="s">
        <v>23</v>
      </c>
      <c r="P11" s="77" t="s">
        <v>23</v>
      </c>
      <c r="Q11" s="31"/>
      <c r="R11" s="31" t="s">
        <v>23</v>
      </c>
      <c r="S11" s="31" t="s">
        <v>23</v>
      </c>
      <c r="T11" s="31" t="s">
        <v>23</v>
      </c>
      <c r="U11" s="77" t="s">
        <v>23</v>
      </c>
      <c r="V11" s="31"/>
      <c r="W11" s="31" t="s">
        <v>23</v>
      </c>
    </row>
    <row r="12" spans="1:23" s="79" customFormat="1" ht="15.75" thickBot="1" x14ac:dyDescent="0.3">
      <c r="A12" s="78"/>
      <c r="B12" s="75"/>
      <c r="F12" s="80"/>
      <c r="K12" s="80"/>
      <c r="P12" s="80"/>
      <c r="R12" s="81"/>
      <c r="T12" s="81"/>
      <c r="U12" s="80"/>
    </row>
    <row r="13" spans="1:23" s="79" customFormat="1" ht="15.75" thickTop="1" x14ac:dyDescent="0.25">
      <c r="A13" s="82" t="s">
        <v>24</v>
      </c>
      <c r="B13" s="83"/>
      <c r="C13" s="84"/>
      <c r="D13" s="84"/>
      <c r="E13" s="84"/>
      <c r="F13" s="85"/>
      <c r="G13" s="84"/>
      <c r="H13" s="84"/>
      <c r="I13" s="84"/>
      <c r="J13" s="84"/>
      <c r="K13" s="85"/>
      <c r="L13" s="84"/>
      <c r="M13" s="84"/>
      <c r="N13" s="84"/>
      <c r="O13" s="84"/>
      <c r="P13" s="85"/>
      <c r="Q13" s="84"/>
      <c r="R13" s="86"/>
      <c r="S13" s="84"/>
      <c r="T13" s="86"/>
      <c r="U13" s="85"/>
      <c r="V13" s="84"/>
      <c r="W13" s="84"/>
    </row>
    <row r="14" spans="1:23" s="79" customFormat="1" x14ac:dyDescent="0.25">
      <c r="A14" s="87" t="s">
        <v>25</v>
      </c>
      <c r="B14" s="14" t="s">
        <v>26</v>
      </c>
      <c r="C14" s="72">
        <v>789.36</v>
      </c>
      <c r="D14" s="72">
        <v>789.36</v>
      </c>
      <c r="E14" s="88">
        <v>789.36</v>
      </c>
      <c r="F14" s="72">
        <f t="shared" ref="F14:F23" si="0">SUM(C14:E14)</f>
        <v>2368.08</v>
      </c>
      <c r="G14" s="89"/>
      <c r="H14" s="72">
        <v>789.36</v>
      </c>
      <c r="I14" s="72">
        <v>789.36</v>
      </c>
      <c r="J14" s="88">
        <v>789.36</v>
      </c>
      <c r="K14" s="72">
        <f t="shared" ref="K14:K23" si="1">SUM(H14:J14)</f>
        <v>2368.08</v>
      </c>
      <c r="L14" s="89"/>
      <c r="M14" s="72">
        <v>789.36</v>
      </c>
      <c r="N14" s="72">
        <v>789.36</v>
      </c>
      <c r="O14" s="72">
        <v>789.36</v>
      </c>
      <c r="P14" s="90">
        <f t="shared" ref="P14:P23" si="2">SUM(M14:O14)</f>
        <v>2368.08</v>
      </c>
      <c r="Q14" s="89"/>
      <c r="R14" s="72">
        <v>789.36</v>
      </c>
      <c r="S14" s="72">
        <v>789.36</v>
      </c>
      <c r="T14" s="72">
        <v>789.36</v>
      </c>
      <c r="U14" s="90">
        <f t="shared" ref="U14:U23" si="3">SUM(R14+S14+T14)</f>
        <v>2368.08</v>
      </c>
      <c r="V14" s="89"/>
      <c r="W14" s="72">
        <f t="shared" ref="W14:W21" si="4">SUM(F14+K14+P14+U14)</f>
        <v>9472.32</v>
      </c>
    </row>
    <row r="15" spans="1:23" s="79" customFormat="1" x14ac:dyDescent="0.25">
      <c r="A15" s="87" t="s">
        <v>27</v>
      </c>
      <c r="B15" s="14" t="s">
        <v>28</v>
      </c>
      <c r="C15" s="72"/>
      <c r="D15" s="72"/>
      <c r="E15" s="88"/>
      <c r="F15" s="72">
        <f t="shared" si="0"/>
        <v>0</v>
      </c>
      <c r="G15" s="89"/>
      <c r="H15" s="72"/>
      <c r="I15" s="72"/>
      <c r="J15" s="88"/>
      <c r="K15" s="72">
        <f t="shared" si="1"/>
        <v>0</v>
      </c>
      <c r="L15" s="89"/>
      <c r="M15" s="72"/>
      <c r="N15" s="72"/>
      <c r="O15" s="88"/>
      <c r="P15" s="90">
        <f t="shared" si="2"/>
        <v>0</v>
      </c>
      <c r="Q15" s="89"/>
      <c r="R15" s="72"/>
      <c r="S15" s="72"/>
      <c r="T15" s="88"/>
      <c r="U15" s="90">
        <f t="shared" si="3"/>
        <v>0</v>
      </c>
      <c r="V15" s="89"/>
      <c r="W15" s="72">
        <f t="shared" si="4"/>
        <v>0</v>
      </c>
    </row>
    <row r="16" spans="1:23" s="79" customFormat="1" x14ac:dyDescent="0.25">
      <c r="A16" s="87" t="s">
        <v>151</v>
      </c>
      <c r="B16" s="14" t="s">
        <v>152</v>
      </c>
      <c r="C16" s="72"/>
      <c r="D16" s="72"/>
      <c r="E16" s="88"/>
      <c r="F16" s="72">
        <f t="shared" ref="F16" si="5">SUM(C16:E16)</f>
        <v>0</v>
      </c>
      <c r="G16" s="89"/>
      <c r="H16" s="72"/>
      <c r="I16" s="72"/>
      <c r="J16" s="88"/>
      <c r="K16" s="72">
        <f t="shared" ref="K16" si="6">SUM(H16:J16)</f>
        <v>0</v>
      </c>
      <c r="L16" s="89"/>
      <c r="M16" s="72"/>
      <c r="N16" s="72"/>
      <c r="O16" s="72"/>
      <c r="P16" s="90">
        <f t="shared" ref="P16" si="7">SUM(M16:O16)</f>
        <v>0</v>
      </c>
      <c r="Q16" s="89"/>
      <c r="R16" s="72"/>
      <c r="S16" s="72"/>
      <c r="T16" s="72"/>
      <c r="U16" s="90">
        <f t="shared" ref="U16" si="8">SUM(R16+S16+T16)</f>
        <v>0</v>
      </c>
      <c r="V16" s="89"/>
      <c r="W16" s="72">
        <f t="shared" ref="W16" si="9">SUM(F16+K16+P16+U16)</f>
        <v>0</v>
      </c>
    </row>
    <row r="17" spans="1:23" s="79" customFormat="1" x14ac:dyDescent="0.25">
      <c r="A17" s="87" t="s">
        <v>29</v>
      </c>
      <c r="B17" s="14" t="s">
        <v>30</v>
      </c>
      <c r="C17" s="72"/>
      <c r="D17" s="72"/>
      <c r="E17" s="88"/>
      <c r="F17" s="72">
        <f t="shared" si="0"/>
        <v>0</v>
      </c>
      <c r="G17" s="89"/>
      <c r="H17" s="72"/>
      <c r="I17" s="72"/>
      <c r="J17" s="88"/>
      <c r="K17" s="72">
        <f t="shared" si="1"/>
        <v>0</v>
      </c>
      <c r="L17" s="89"/>
      <c r="M17" s="72"/>
      <c r="N17" s="72"/>
      <c r="O17" s="72"/>
      <c r="P17" s="90">
        <f t="shared" si="2"/>
        <v>0</v>
      </c>
      <c r="Q17" s="89"/>
      <c r="R17" s="72"/>
      <c r="S17" s="72"/>
      <c r="T17" s="72"/>
      <c r="U17" s="90">
        <f t="shared" si="3"/>
        <v>0</v>
      </c>
      <c r="V17" s="89"/>
      <c r="W17" s="72">
        <f t="shared" si="4"/>
        <v>0</v>
      </c>
    </row>
    <row r="18" spans="1:23" s="79" customFormat="1" x14ac:dyDescent="0.25">
      <c r="A18" s="87" t="s">
        <v>31</v>
      </c>
      <c r="B18" s="14" t="s">
        <v>32</v>
      </c>
      <c r="C18" s="72"/>
      <c r="D18" s="72"/>
      <c r="E18" s="88"/>
      <c r="F18" s="72">
        <f t="shared" si="0"/>
        <v>0</v>
      </c>
      <c r="G18" s="89"/>
      <c r="H18" s="72"/>
      <c r="I18" s="72"/>
      <c r="J18" s="88"/>
      <c r="K18" s="72">
        <f t="shared" si="1"/>
        <v>0</v>
      </c>
      <c r="L18" s="89"/>
      <c r="M18" s="72"/>
      <c r="N18" s="72"/>
      <c r="O18" s="72"/>
      <c r="P18" s="90">
        <f t="shared" si="2"/>
        <v>0</v>
      </c>
      <c r="Q18" s="89"/>
      <c r="R18" s="72"/>
      <c r="S18" s="72"/>
      <c r="T18" s="72"/>
      <c r="U18" s="90">
        <f t="shared" si="3"/>
        <v>0</v>
      </c>
      <c r="V18" s="89"/>
      <c r="W18" s="72">
        <f t="shared" si="4"/>
        <v>0</v>
      </c>
    </row>
    <row r="19" spans="1:23" s="79" customFormat="1" x14ac:dyDescent="0.25">
      <c r="A19" s="87" t="s">
        <v>33</v>
      </c>
      <c r="B19" s="14" t="s">
        <v>34</v>
      </c>
      <c r="C19" s="72">
        <v>168</v>
      </c>
      <c r="D19" s="72">
        <f>SUM(266+152)</f>
        <v>418</v>
      </c>
      <c r="E19" s="88">
        <f>SUM(360+292)</f>
        <v>652</v>
      </c>
      <c r="F19" s="72">
        <f t="shared" si="0"/>
        <v>1238</v>
      </c>
      <c r="G19" s="89"/>
      <c r="H19" s="72">
        <v>86</v>
      </c>
      <c r="I19" s="72">
        <f>SUM(278+218)</f>
        <v>496</v>
      </c>
      <c r="J19" s="88">
        <f>SUM(310+408+170)</f>
        <v>888</v>
      </c>
      <c r="K19" s="72">
        <f t="shared" si="1"/>
        <v>1470</v>
      </c>
      <c r="L19" s="89"/>
      <c r="M19" s="72">
        <f>SUM(204+234)</f>
        <v>438</v>
      </c>
      <c r="N19" s="72">
        <f>SUM(122+72)</f>
        <v>194</v>
      </c>
      <c r="O19" s="72">
        <f>SUM(446+428)</f>
        <v>874</v>
      </c>
      <c r="P19" s="90">
        <f t="shared" si="2"/>
        <v>1506</v>
      </c>
      <c r="Q19" s="89"/>
      <c r="R19" s="72">
        <f>SUM(534+558)</f>
        <v>1092</v>
      </c>
      <c r="S19" s="72">
        <f>SUM(612+164+446)</f>
        <v>1222</v>
      </c>
      <c r="T19" s="72">
        <f>SUM(182.4+422.4)</f>
        <v>604.79999999999995</v>
      </c>
      <c r="U19" s="90">
        <f t="shared" si="3"/>
        <v>2918.8</v>
      </c>
      <c r="V19" s="89"/>
      <c r="W19" s="72">
        <f>SUM(F19+K19+P19+U19)</f>
        <v>7132.8</v>
      </c>
    </row>
    <row r="20" spans="1:23" s="79" customFormat="1" x14ac:dyDescent="0.25">
      <c r="A20" s="87" t="s">
        <v>35</v>
      </c>
      <c r="B20" s="14" t="s">
        <v>36</v>
      </c>
      <c r="C20" s="72"/>
      <c r="D20" s="72"/>
      <c r="E20" s="88"/>
      <c r="F20" s="72">
        <f t="shared" si="0"/>
        <v>0</v>
      </c>
      <c r="G20" s="89"/>
      <c r="H20" s="72"/>
      <c r="I20" s="72"/>
      <c r="J20" s="88"/>
      <c r="K20" s="72">
        <f t="shared" si="1"/>
        <v>0</v>
      </c>
      <c r="L20" s="89"/>
      <c r="M20" s="72"/>
      <c r="N20" s="72"/>
      <c r="O20" s="72"/>
      <c r="P20" s="90">
        <f t="shared" si="2"/>
        <v>0</v>
      </c>
      <c r="Q20" s="89"/>
      <c r="R20" s="72"/>
      <c r="S20" s="72"/>
      <c r="T20" s="72"/>
      <c r="U20" s="90">
        <f t="shared" si="3"/>
        <v>0</v>
      </c>
      <c r="V20" s="89"/>
      <c r="W20" s="72">
        <f t="shared" si="4"/>
        <v>0</v>
      </c>
    </row>
    <row r="21" spans="1:23" s="79" customFormat="1" x14ac:dyDescent="0.25">
      <c r="A21" s="87" t="s">
        <v>37</v>
      </c>
      <c r="B21" s="14" t="s">
        <v>38</v>
      </c>
      <c r="C21" s="72"/>
      <c r="D21" s="72"/>
      <c r="E21" s="88"/>
      <c r="F21" s="72">
        <f t="shared" si="0"/>
        <v>0</v>
      </c>
      <c r="G21" s="89"/>
      <c r="H21" s="72"/>
      <c r="I21" s="72"/>
      <c r="J21" s="88"/>
      <c r="K21" s="72">
        <f t="shared" si="1"/>
        <v>0</v>
      </c>
      <c r="L21" s="89"/>
      <c r="M21" s="72"/>
      <c r="N21" s="72"/>
      <c r="O21" s="72"/>
      <c r="P21" s="90">
        <f t="shared" si="2"/>
        <v>0</v>
      </c>
      <c r="Q21" s="89"/>
      <c r="R21" s="72">
        <v>3</v>
      </c>
      <c r="S21" s="72"/>
      <c r="T21" s="72"/>
      <c r="U21" s="90">
        <f t="shared" si="3"/>
        <v>3</v>
      </c>
      <c r="V21" s="89"/>
      <c r="W21" s="72">
        <f t="shared" si="4"/>
        <v>3</v>
      </c>
    </row>
    <row r="22" spans="1:23" s="79" customFormat="1" x14ac:dyDescent="0.25">
      <c r="A22" s="87" t="s">
        <v>108</v>
      </c>
      <c r="B22" s="14" t="s">
        <v>153</v>
      </c>
      <c r="C22" s="72">
        <v>243.91</v>
      </c>
      <c r="D22" s="72">
        <v>243.91</v>
      </c>
      <c r="E22" s="88">
        <v>243.91</v>
      </c>
      <c r="F22" s="72">
        <f t="shared" ref="F22" si="10">SUM(C22:E22)</f>
        <v>731.73</v>
      </c>
      <c r="G22" s="89"/>
      <c r="H22" s="72">
        <v>245.7</v>
      </c>
      <c r="I22" s="72">
        <v>243.91</v>
      </c>
      <c r="J22" s="88">
        <v>243.91</v>
      </c>
      <c r="K22" s="72">
        <f t="shared" ref="K22" si="11">SUM(H22:J22)</f>
        <v>733.52</v>
      </c>
      <c r="L22" s="89"/>
      <c r="M22" s="72">
        <v>243.91</v>
      </c>
      <c r="N22" s="72">
        <v>243.91</v>
      </c>
      <c r="O22" s="72">
        <v>243.91</v>
      </c>
      <c r="P22" s="90">
        <f t="shared" ref="P22" si="12">SUM(M22:O22)</f>
        <v>731.73</v>
      </c>
      <c r="Q22" s="89"/>
      <c r="R22" s="72">
        <v>243.91</v>
      </c>
      <c r="S22" s="72">
        <v>243.91</v>
      </c>
      <c r="T22" s="72">
        <v>243.91</v>
      </c>
      <c r="U22" s="90">
        <f t="shared" ref="U22" si="13">SUM(R22+S22+T22)</f>
        <v>731.73</v>
      </c>
      <c r="V22" s="89"/>
      <c r="W22" s="72">
        <f>SUM(F22+K22+P22+U22)</f>
        <v>2928.71</v>
      </c>
    </row>
    <row r="23" spans="1:23" s="79" customFormat="1" x14ac:dyDescent="0.25">
      <c r="A23" s="87" t="s">
        <v>154</v>
      </c>
      <c r="B23" s="14" t="s">
        <v>155</v>
      </c>
      <c r="C23" s="72"/>
      <c r="D23" s="72"/>
      <c r="E23" s="91"/>
      <c r="F23" s="72">
        <f t="shared" si="0"/>
        <v>0</v>
      </c>
      <c r="G23" s="89"/>
      <c r="H23" s="72"/>
      <c r="I23" s="72"/>
      <c r="J23" s="88"/>
      <c r="K23" s="72">
        <f t="shared" si="1"/>
        <v>0</v>
      </c>
      <c r="L23" s="89"/>
      <c r="M23" s="72"/>
      <c r="N23" s="72"/>
      <c r="O23" s="72"/>
      <c r="P23" s="90">
        <f t="shared" si="2"/>
        <v>0</v>
      </c>
      <c r="Q23" s="89"/>
      <c r="R23" s="72"/>
      <c r="S23" s="72"/>
      <c r="T23" s="72"/>
      <c r="U23" s="90">
        <f t="shared" si="3"/>
        <v>0</v>
      </c>
      <c r="V23" s="89"/>
      <c r="W23" s="72">
        <f>SUM(F23+K23+P23+U23)</f>
        <v>0</v>
      </c>
    </row>
    <row r="24" spans="1:23" s="96" customFormat="1" ht="13.5" x14ac:dyDescent="0.25">
      <c r="A24" s="92"/>
      <c r="B24" s="46" t="s">
        <v>40</v>
      </c>
      <c r="C24" s="93">
        <f>SUM(C14:C23)</f>
        <v>1201.27</v>
      </c>
      <c r="D24" s="93">
        <f>SUM(D14:D23)</f>
        <v>1451.2700000000002</v>
      </c>
      <c r="E24" s="93">
        <f>SUM(E14:E23)</f>
        <v>1685.2700000000002</v>
      </c>
      <c r="F24" s="94">
        <f>SUM(F14:F23)</f>
        <v>4337.8099999999995</v>
      </c>
      <c r="G24" s="95"/>
      <c r="H24" s="93">
        <f>SUM(H14:H23)</f>
        <v>1121.06</v>
      </c>
      <c r="I24" s="93">
        <f>SUM(I14:I23)</f>
        <v>1529.2700000000002</v>
      </c>
      <c r="J24" s="93">
        <f>SUM(J14:J23)</f>
        <v>1921.2700000000002</v>
      </c>
      <c r="K24" s="94">
        <f>SUM(K14:K23)</f>
        <v>4571.6000000000004</v>
      </c>
      <c r="L24" s="95"/>
      <c r="M24" s="93">
        <f>SUM(M14:M23)</f>
        <v>1471.2700000000002</v>
      </c>
      <c r="N24" s="93">
        <f>SUM(N14:N23)</f>
        <v>1227.27</v>
      </c>
      <c r="O24" s="93">
        <f>SUM(O14:O23)</f>
        <v>1907.2700000000002</v>
      </c>
      <c r="P24" s="94">
        <f>SUM(P14:P23)</f>
        <v>4605.8099999999995</v>
      </c>
      <c r="Q24" s="95"/>
      <c r="R24" s="93">
        <f>SUM(R14:R23)</f>
        <v>2128.27</v>
      </c>
      <c r="S24" s="93">
        <f>SUM(S14:S23)</f>
        <v>2255.27</v>
      </c>
      <c r="T24" s="93">
        <f>SUM(T14:T23)</f>
        <v>1638.07</v>
      </c>
      <c r="U24" s="94">
        <f>SUM(U14:U23)</f>
        <v>6021.6100000000006</v>
      </c>
      <c r="V24" s="95"/>
      <c r="W24" s="93">
        <f>SUM(U24+P24+K24+F24)</f>
        <v>19536.830000000002</v>
      </c>
    </row>
    <row r="25" spans="1:23" s="79" customFormat="1" ht="15.75" thickBot="1" x14ac:dyDescent="0.3">
      <c r="A25" s="97"/>
      <c r="B25" s="98"/>
      <c r="C25" s="99"/>
      <c r="D25" s="99"/>
      <c r="E25" s="99"/>
      <c r="F25" s="100"/>
      <c r="G25" s="101"/>
      <c r="H25" s="99"/>
      <c r="I25" s="99"/>
      <c r="J25" s="99"/>
      <c r="K25" s="100"/>
      <c r="L25" s="101"/>
      <c r="M25" s="99"/>
      <c r="N25" s="99"/>
      <c r="O25" s="99"/>
      <c r="P25" s="100"/>
      <c r="Q25" s="101"/>
      <c r="R25" s="99"/>
      <c r="S25" s="99"/>
      <c r="T25" s="99"/>
      <c r="U25" s="100"/>
      <c r="V25" s="101"/>
      <c r="W25" s="102"/>
    </row>
    <row r="26" spans="1:23" s="79" customFormat="1" ht="15.75" thickTop="1" x14ac:dyDescent="0.25">
      <c r="A26" s="103"/>
      <c r="B26" s="53"/>
      <c r="C26" s="72"/>
      <c r="D26" s="72"/>
      <c r="E26" s="72"/>
      <c r="F26" s="104"/>
      <c r="G26" s="89"/>
      <c r="H26" s="72"/>
      <c r="I26" s="72"/>
      <c r="J26" s="72"/>
      <c r="K26" s="104"/>
      <c r="L26" s="89"/>
      <c r="M26" s="72"/>
      <c r="N26" s="72"/>
      <c r="O26" s="72"/>
      <c r="P26" s="104"/>
      <c r="Q26" s="89"/>
      <c r="R26" s="72"/>
      <c r="S26" s="72"/>
      <c r="T26" s="72"/>
      <c r="U26" s="104"/>
      <c r="V26" s="89"/>
      <c r="W26" s="105"/>
    </row>
    <row r="27" spans="1:23" s="79" customFormat="1" ht="15.75" thickBot="1" x14ac:dyDescent="0.3">
      <c r="A27" s="103"/>
      <c r="B27" s="53"/>
      <c r="C27" s="72"/>
      <c r="D27" s="72"/>
      <c r="E27" s="72"/>
      <c r="F27" s="72"/>
      <c r="G27" s="89"/>
      <c r="H27" s="72"/>
      <c r="I27" s="72"/>
      <c r="J27" s="72"/>
      <c r="K27" s="72"/>
      <c r="L27" s="89"/>
      <c r="M27" s="72"/>
      <c r="N27" s="72"/>
      <c r="O27" s="72"/>
      <c r="P27" s="72"/>
      <c r="Q27" s="89"/>
      <c r="R27" s="72"/>
      <c r="S27" s="72"/>
      <c r="T27" s="72"/>
      <c r="U27" s="72"/>
      <c r="V27" s="89"/>
      <c r="W27" s="89"/>
    </row>
    <row r="28" spans="1:23" s="79" customFormat="1" ht="15.75" thickTop="1" x14ac:dyDescent="0.25">
      <c r="A28" s="106" t="s">
        <v>41</v>
      </c>
      <c r="B28" s="107"/>
      <c r="C28" s="108"/>
      <c r="D28" s="108"/>
      <c r="E28" s="108"/>
      <c r="F28" s="108"/>
      <c r="G28" s="109"/>
      <c r="H28" s="108"/>
      <c r="I28" s="108"/>
      <c r="J28" s="108"/>
      <c r="K28" s="108"/>
      <c r="L28" s="109"/>
      <c r="M28" s="108"/>
      <c r="N28" s="108"/>
      <c r="O28" s="108"/>
      <c r="P28" s="108"/>
      <c r="Q28" s="109"/>
      <c r="R28" s="108"/>
      <c r="S28" s="108"/>
      <c r="T28" s="108"/>
      <c r="U28" s="108"/>
      <c r="V28" s="109"/>
      <c r="W28" s="109"/>
    </row>
    <row r="29" spans="1:23" x14ac:dyDescent="0.25">
      <c r="A29" s="110"/>
      <c r="E29" s="111"/>
      <c r="M29" s="111"/>
      <c r="N29" s="111"/>
      <c r="O29" s="111"/>
      <c r="P29" s="111"/>
      <c r="R29" s="111"/>
      <c r="S29" s="111"/>
      <c r="T29" s="111"/>
      <c r="U29" s="111"/>
    </row>
    <row r="30" spans="1:23" s="96" customFormat="1" ht="13.5" x14ac:dyDescent="0.25">
      <c r="A30" s="112" t="s">
        <v>42</v>
      </c>
      <c r="B30" s="11"/>
      <c r="C30" s="13"/>
      <c r="D30" s="13"/>
      <c r="E30" s="13"/>
      <c r="F30" s="13"/>
      <c r="G30" s="95"/>
      <c r="H30" s="13"/>
      <c r="I30" s="13"/>
      <c r="J30" s="13"/>
      <c r="K30" s="13"/>
      <c r="L30" s="95"/>
      <c r="M30" s="13"/>
      <c r="N30" s="13"/>
      <c r="O30" s="13"/>
      <c r="P30" s="13"/>
      <c r="Q30" s="95"/>
      <c r="R30" s="13"/>
      <c r="S30" s="13"/>
      <c r="T30" s="13"/>
      <c r="U30" s="13"/>
      <c r="V30" s="95"/>
      <c r="W30" s="95"/>
    </row>
    <row r="31" spans="1:23" s="115" customFormat="1" ht="13.5" x14ac:dyDescent="0.25">
      <c r="A31" s="113" t="s">
        <v>43</v>
      </c>
      <c r="B31" s="14" t="s">
        <v>44</v>
      </c>
      <c r="C31" s="61"/>
      <c r="D31" s="61"/>
      <c r="E31" s="114"/>
      <c r="F31" s="61">
        <f t="shared" ref="F31:F38" si="14">SUM(C31:E31)</f>
        <v>0</v>
      </c>
      <c r="G31" s="81"/>
      <c r="H31" s="61"/>
      <c r="I31" s="61"/>
      <c r="J31" s="114"/>
      <c r="K31" s="61">
        <f t="shared" ref="K31:K38" si="15">SUM(H31:J31)</f>
        <v>0</v>
      </c>
      <c r="L31" s="81"/>
      <c r="M31" s="61"/>
      <c r="N31" s="61"/>
      <c r="O31" s="114"/>
      <c r="P31" s="61">
        <f t="shared" ref="P31:P38" si="16">SUM(M31:O31)</f>
        <v>0</v>
      </c>
      <c r="Q31" s="81"/>
      <c r="R31" s="61"/>
      <c r="S31" s="61"/>
      <c r="T31" s="114"/>
      <c r="U31" s="61">
        <f t="shared" ref="U31:U36" si="17">SUM(R31:T31)</f>
        <v>0</v>
      </c>
      <c r="V31" s="81"/>
      <c r="W31" s="61">
        <f t="shared" ref="W31:W36" si="18">SUM(U31+P31+K31+F31)</f>
        <v>0</v>
      </c>
    </row>
    <row r="32" spans="1:23" s="115" customFormat="1" ht="13.5" x14ac:dyDescent="0.25">
      <c r="A32" s="113" t="s">
        <v>45</v>
      </c>
      <c r="B32" s="14" t="s">
        <v>46</v>
      </c>
      <c r="C32" s="61"/>
      <c r="D32" s="61"/>
      <c r="E32" s="114"/>
      <c r="F32" s="61">
        <f t="shared" si="14"/>
        <v>0</v>
      </c>
      <c r="G32" s="81"/>
      <c r="H32" s="61"/>
      <c r="I32" s="61"/>
      <c r="J32" s="114"/>
      <c r="K32" s="61">
        <f t="shared" si="15"/>
        <v>0</v>
      </c>
      <c r="L32" s="81"/>
      <c r="M32" s="61"/>
      <c r="N32" s="61"/>
      <c r="O32" s="114"/>
      <c r="P32" s="61">
        <f t="shared" si="16"/>
        <v>0</v>
      </c>
      <c r="Q32" s="81"/>
      <c r="R32" s="61"/>
      <c r="S32" s="61"/>
      <c r="T32" s="114"/>
      <c r="U32" s="61">
        <f t="shared" si="17"/>
        <v>0</v>
      </c>
      <c r="V32" s="81"/>
      <c r="W32" s="61">
        <f t="shared" si="18"/>
        <v>0</v>
      </c>
    </row>
    <row r="33" spans="1:23" s="115" customFormat="1" ht="13.5" x14ac:dyDescent="0.25">
      <c r="A33" s="113" t="s">
        <v>47</v>
      </c>
      <c r="B33" s="14" t="s">
        <v>48</v>
      </c>
      <c r="C33" s="61"/>
      <c r="D33" s="61"/>
      <c r="E33" s="114"/>
      <c r="F33" s="61">
        <f t="shared" si="14"/>
        <v>0</v>
      </c>
      <c r="G33" s="81"/>
      <c r="H33" s="61"/>
      <c r="I33" s="61"/>
      <c r="J33" s="114"/>
      <c r="K33" s="61">
        <f t="shared" si="15"/>
        <v>0</v>
      </c>
      <c r="L33" s="81"/>
      <c r="M33" s="61"/>
      <c r="N33" s="61"/>
      <c r="O33" s="114"/>
      <c r="P33" s="61">
        <f t="shared" si="16"/>
        <v>0</v>
      </c>
      <c r="Q33" s="81"/>
      <c r="R33" s="61"/>
      <c r="S33" s="61"/>
      <c r="T33" s="114"/>
      <c r="U33" s="61">
        <f t="shared" si="17"/>
        <v>0</v>
      </c>
      <c r="V33" s="81"/>
      <c r="W33" s="61">
        <f t="shared" si="18"/>
        <v>0</v>
      </c>
    </row>
    <row r="34" spans="1:23" s="115" customFormat="1" ht="13.5" x14ac:dyDescent="0.25">
      <c r="A34" s="113" t="s">
        <v>49</v>
      </c>
      <c r="B34" s="14" t="s">
        <v>50</v>
      </c>
      <c r="C34" s="61"/>
      <c r="D34" s="61"/>
      <c r="E34" s="114"/>
      <c r="F34" s="61">
        <f t="shared" si="14"/>
        <v>0</v>
      </c>
      <c r="G34" s="81"/>
      <c r="H34" s="61"/>
      <c r="I34" s="61"/>
      <c r="J34" s="114"/>
      <c r="K34" s="61">
        <f t="shared" si="15"/>
        <v>0</v>
      </c>
      <c r="L34" s="81"/>
      <c r="M34" s="61"/>
      <c r="N34" s="61"/>
      <c r="O34" s="114"/>
      <c r="P34" s="61">
        <f t="shared" si="16"/>
        <v>0</v>
      </c>
      <c r="Q34" s="81"/>
      <c r="R34" s="61"/>
      <c r="S34" s="61"/>
      <c r="T34" s="114"/>
      <c r="U34" s="61">
        <f t="shared" si="17"/>
        <v>0</v>
      </c>
      <c r="V34" s="81"/>
      <c r="W34" s="61">
        <f t="shared" si="18"/>
        <v>0</v>
      </c>
    </row>
    <row r="35" spans="1:23" s="115" customFormat="1" ht="13.5" x14ac:dyDescent="0.25">
      <c r="A35" s="113" t="s">
        <v>51</v>
      </c>
      <c r="B35" s="14" t="s">
        <v>52</v>
      </c>
      <c r="C35" s="61"/>
      <c r="D35" s="61"/>
      <c r="E35" s="114"/>
      <c r="F35" s="61">
        <f t="shared" si="14"/>
        <v>0</v>
      </c>
      <c r="G35" s="81"/>
      <c r="H35" s="61"/>
      <c r="I35" s="61"/>
      <c r="J35" s="114"/>
      <c r="K35" s="61">
        <f t="shared" si="15"/>
        <v>0</v>
      </c>
      <c r="L35" s="81"/>
      <c r="M35" s="61"/>
      <c r="N35" s="61"/>
      <c r="O35" s="114"/>
      <c r="P35" s="61">
        <f t="shared" si="16"/>
        <v>0</v>
      </c>
      <c r="Q35" s="81"/>
      <c r="R35" s="61"/>
      <c r="S35" s="61"/>
      <c r="T35" s="114"/>
      <c r="U35" s="61">
        <f t="shared" si="17"/>
        <v>0</v>
      </c>
      <c r="V35" s="81"/>
      <c r="W35" s="61">
        <f t="shared" si="18"/>
        <v>0</v>
      </c>
    </row>
    <row r="36" spans="1:23" s="115" customFormat="1" ht="13.5" x14ac:dyDescent="0.25">
      <c r="A36" s="113" t="s">
        <v>53</v>
      </c>
      <c r="B36" s="14" t="s">
        <v>54</v>
      </c>
      <c r="C36" s="61"/>
      <c r="D36" s="61"/>
      <c r="E36" s="114"/>
      <c r="F36" s="61">
        <f t="shared" si="14"/>
        <v>0</v>
      </c>
      <c r="G36" s="81"/>
      <c r="H36" s="61"/>
      <c r="I36" s="61"/>
      <c r="J36" s="114"/>
      <c r="K36" s="61">
        <f t="shared" si="15"/>
        <v>0</v>
      </c>
      <c r="L36" s="81"/>
      <c r="M36" s="61"/>
      <c r="N36" s="61"/>
      <c r="O36" s="114"/>
      <c r="P36" s="61">
        <f t="shared" si="16"/>
        <v>0</v>
      </c>
      <c r="Q36" s="81"/>
      <c r="R36" s="61"/>
      <c r="S36" s="61"/>
      <c r="T36" s="114"/>
      <c r="U36" s="61">
        <f t="shared" si="17"/>
        <v>0</v>
      </c>
      <c r="V36" s="81"/>
      <c r="W36" s="61">
        <f t="shared" si="18"/>
        <v>0</v>
      </c>
    </row>
    <row r="37" spans="1:23" x14ac:dyDescent="0.25">
      <c r="A37" s="116">
        <v>70770</v>
      </c>
      <c r="B37" s="117" t="s">
        <v>67</v>
      </c>
      <c r="C37" s="118"/>
      <c r="D37" s="118"/>
      <c r="E37" s="119"/>
      <c r="F37" s="120">
        <f>SUM(C37:E37)</f>
        <v>0</v>
      </c>
      <c r="G37" s="121"/>
      <c r="H37" s="121"/>
      <c r="I37" s="121"/>
      <c r="J37" s="122"/>
      <c r="K37" s="123">
        <f>SUM(H37:J37)</f>
        <v>0</v>
      </c>
      <c r="L37" s="121"/>
      <c r="M37" s="118"/>
      <c r="N37" s="118"/>
      <c r="O37" s="119"/>
      <c r="P37" s="118">
        <f>SUM(M37:O37)</f>
        <v>0</v>
      </c>
      <c r="Q37" s="121"/>
      <c r="R37" s="118"/>
      <c r="S37" s="118"/>
      <c r="T37" s="119"/>
      <c r="U37" s="118">
        <f>SUM(R37:T37)</f>
        <v>0</v>
      </c>
      <c r="V37" s="121"/>
      <c r="W37" s="123">
        <f>SUM(F37+K37+P37+U37)</f>
        <v>0</v>
      </c>
    </row>
    <row r="38" spans="1:23" s="96" customFormat="1" ht="13.5" x14ac:dyDescent="0.25">
      <c r="A38" s="45"/>
      <c r="B38" s="37" t="s">
        <v>55</v>
      </c>
      <c r="C38" s="93">
        <f>SUM(C31:C36)</f>
        <v>0</v>
      </c>
      <c r="D38" s="93">
        <f>SUM(D31:D36)</f>
        <v>0</v>
      </c>
      <c r="E38" s="93">
        <f>SUM(E31:E36)</f>
        <v>0</v>
      </c>
      <c r="F38" s="94">
        <f t="shared" si="14"/>
        <v>0</v>
      </c>
      <c r="G38" s="95"/>
      <c r="H38" s="93">
        <f>SUM(H31:H36)</f>
        <v>0</v>
      </c>
      <c r="I38" s="93">
        <f>SUM(I31:I36)</f>
        <v>0</v>
      </c>
      <c r="J38" s="93">
        <f>SUM(J31:J36)</f>
        <v>0</v>
      </c>
      <c r="K38" s="94">
        <f t="shared" si="15"/>
        <v>0</v>
      </c>
      <c r="L38" s="95"/>
      <c r="M38" s="93">
        <f>SUM(M31:M36)</f>
        <v>0</v>
      </c>
      <c r="N38" s="93">
        <f>SUM(N31:N36)</f>
        <v>0</v>
      </c>
      <c r="O38" s="93">
        <f>SUM(O31:O36)</f>
        <v>0</v>
      </c>
      <c r="P38" s="94">
        <f t="shared" si="16"/>
        <v>0</v>
      </c>
      <c r="Q38" s="95"/>
      <c r="R38" s="93">
        <f>SUM(R31:R36)</f>
        <v>0</v>
      </c>
      <c r="S38" s="93">
        <f>SUM(S31:S36)</f>
        <v>0</v>
      </c>
      <c r="T38" s="93">
        <f>SUM(T31:T36)</f>
        <v>0</v>
      </c>
      <c r="U38" s="94">
        <f>SUM(R38:T38)</f>
        <v>0</v>
      </c>
      <c r="V38" s="95"/>
      <c r="W38" s="93">
        <f>SUM(U38+P38+K38+F38)</f>
        <v>0</v>
      </c>
    </row>
    <row r="39" spans="1:23" x14ac:dyDescent="0.25">
      <c r="A39" s="110"/>
      <c r="C39" s="124"/>
      <c r="D39" s="124"/>
      <c r="E39" s="54"/>
      <c r="F39" s="124"/>
      <c r="G39" s="124"/>
      <c r="H39" s="124"/>
      <c r="I39" s="124"/>
      <c r="J39" s="124"/>
      <c r="K39" s="124"/>
      <c r="L39" s="124"/>
      <c r="M39" s="54"/>
      <c r="N39" s="54"/>
      <c r="O39" s="54"/>
      <c r="P39" s="54"/>
      <c r="Q39" s="124"/>
      <c r="R39" s="54"/>
      <c r="S39" s="54"/>
      <c r="T39" s="54"/>
      <c r="U39" s="54"/>
      <c r="V39" s="124"/>
      <c r="W39" s="124"/>
    </row>
    <row r="40" spans="1:23" x14ac:dyDescent="0.25">
      <c r="A40" s="125" t="s">
        <v>56</v>
      </c>
      <c r="C40" s="124"/>
      <c r="D40" s="124"/>
      <c r="E40" s="54"/>
      <c r="F40" s="124"/>
      <c r="G40" s="124"/>
      <c r="H40" s="124"/>
      <c r="I40" s="124"/>
      <c r="J40" s="124"/>
      <c r="K40" s="124"/>
      <c r="L40" s="124"/>
      <c r="M40" s="54"/>
      <c r="N40" s="54"/>
      <c r="O40" s="54"/>
      <c r="P40" s="54"/>
      <c r="Q40" s="124"/>
      <c r="R40" s="54"/>
      <c r="S40" s="54"/>
      <c r="T40" s="54"/>
      <c r="U40" s="54"/>
      <c r="V40" s="124"/>
      <c r="W40" s="124"/>
    </row>
    <row r="41" spans="1:23" x14ac:dyDescent="0.25">
      <c r="A41" s="126">
        <v>70055</v>
      </c>
      <c r="B41" s="55" t="s">
        <v>57</v>
      </c>
      <c r="C41" s="54"/>
      <c r="D41" s="54"/>
      <c r="E41" s="127"/>
      <c r="F41" s="90">
        <f t="shared" ref="F41:F64" si="19">SUM(C41:E41)</f>
        <v>0</v>
      </c>
      <c r="G41" s="124"/>
      <c r="H41" s="124"/>
      <c r="I41" s="124"/>
      <c r="J41" s="128"/>
      <c r="K41" s="72">
        <f>SUM(H41:J41)</f>
        <v>0</v>
      </c>
      <c r="L41" s="124"/>
      <c r="M41" s="129"/>
      <c r="N41" s="54"/>
      <c r="O41" s="127"/>
      <c r="P41" s="54">
        <f>SUM(M41:O41)</f>
        <v>0</v>
      </c>
      <c r="Q41" s="124"/>
      <c r="R41" s="54"/>
      <c r="S41" s="54"/>
      <c r="T41" s="127"/>
      <c r="U41" s="54">
        <f t="shared" ref="U41:U68" si="20">SUM(R41:T41)</f>
        <v>0</v>
      </c>
      <c r="V41" s="124"/>
      <c r="W41" s="72">
        <f t="shared" ref="W41:W64" si="21">SUM(F41+K41+P41+U41)</f>
        <v>0</v>
      </c>
    </row>
    <row r="42" spans="1:23" x14ac:dyDescent="0.25">
      <c r="A42" s="126">
        <v>70070</v>
      </c>
      <c r="B42" s="55" t="s">
        <v>58</v>
      </c>
      <c r="C42" s="54"/>
      <c r="D42" s="54"/>
      <c r="E42" s="127"/>
      <c r="F42" s="90">
        <f t="shared" si="19"/>
        <v>0</v>
      </c>
      <c r="G42" s="124"/>
      <c r="H42" s="124"/>
      <c r="I42" s="124"/>
      <c r="J42" s="128"/>
      <c r="K42" s="72">
        <f t="shared" ref="K42:K68" si="22">SUM(H42:J42)</f>
        <v>0</v>
      </c>
      <c r="L42" s="124"/>
      <c r="M42" s="54"/>
      <c r="N42" s="54"/>
      <c r="O42" s="127"/>
      <c r="P42" s="54">
        <f t="shared" ref="P42:P64" si="23">SUM(M42:O42)</f>
        <v>0</v>
      </c>
      <c r="Q42" s="124"/>
      <c r="R42" s="54"/>
      <c r="S42" s="54"/>
      <c r="T42" s="127"/>
      <c r="U42" s="54">
        <f t="shared" si="20"/>
        <v>0</v>
      </c>
      <c r="V42" s="124"/>
      <c r="W42" s="72">
        <f t="shared" si="21"/>
        <v>0</v>
      </c>
    </row>
    <row r="43" spans="1:23" x14ac:dyDescent="0.25">
      <c r="A43" s="126">
        <v>70155</v>
      </c>
      <c r="B43" s="55" t="s">
        <v>59</v>
      </c>
      <c r="C43" s="54"/>
      <c r="D43" s="54"/>
      <c r="E43" s="127"/>
      <c r="F43" s="90">
        <f t="shared" si="19"/>
        <v>0</v>
      </c>
      <c r="G43" s="124"/>
      <c r="H43" s="124"/>
      <c r="I43" s="124"/>
      <c r="J43" s="128"/>
      <c r="K43" s="72">
        <f t="shared" si="22"/>
        <v>0</v>
      </c>
      <c r="L43" s="124"/>
      <c r="M43" s="54"/>
      <c r="N43" s="54"/>
      <c r="O43" s="127"/>
      <c r="P43" s="54">
        <f t="shared" si="23"/>
        <v>0</v>
      </c>
      <c r="Q43" s="124"/>
      <c r="R43" s="54"/>
      <c r="S43" s="54"/>
      <c r="T43" s="127"/>
      <c r="U43" s="54">
        <f t="shared" si="20"/>
        <v>0</v>
      </c>
      <c r="V43" s="124"/>
      <c r="W43" s="72">
        <f t="shared" si="21"/>
        <v>0</v>
      </c>
    </row>
    <row r="44" spans="1:23" x14ac:dyDescent="0.25">
      <c r="A44" s="126">
        <v>70170</v>
      </c>
      <c r="B44" s="55" t="s">
        <v>60</v>
      </c>
      <c r="C44" s="54"/>
      <c r="D44" s="54"/>
      <c r="E44" s="127"/>
      <c r="F44" s="90">
        <f t="shared" si="19"/>
        <v>0</v>
      </c>
      <c r="G44" s="124"/>
      <c r="H44" s="124"/>
      <c r="I44" s="124"/>
      <c r="J44" s="128"/>
      <c r="K44" s="72">
        <f t="shared" si="22"/>
        <v>0</v>
      </c>
      <c r="L44" s="124"/>
      <c r="M44" s="54"/>
      <c r="N44" s="54"/>
      <c r="O44" s="127"/>
      <c r="P44" s="54">
        <f t="shared" si="23"/>
        <v>0</v>
      </c>
      <c r="Q44" s="124"/>
      <c r="R44" s="54"/>
      <c r="S44" s="54"/>
      <c r="T44" s="127"/>
      <c r="U44" s="54">
        <f t="shared" si="20"/>
        <v>0</v>
      </c>
      <c r="V44" s="124"/>
      <c r="W44" s="72">
        <f t="shared" si="21"/>
        <v>0</v>
      </c>
    </row>
    <row r="45" spans="1:23" x14ac:dyDescent="0.25">
      <c r="A45" s="126">
        <v>70225</v>
      </c>
      <c r="B45" s="55" t="s">
        <v>61</v>
      </c>
      <c r="C45" s="54"/>
      <c r="D45" s="54"/>
      <c r="E45" s="127"/>
      <c r="F45" s="90">
        <f t="shared" ref="F45:F49" si="24">SUM(C45:E45)</f>
        <v>0</v>
      </c>
      <c r="G45" s="124"/>
      <c r="H45" s="124"/>
      <c r="I45" s="124"/>
      <c r="J45" s="128"/>
      <c r="K45" s="72">
        <f t="shared" ref="K45:K49" si="25">SUM(H45:J45)</f>
        <v>0</v>
      </c>
      <c r="L45" s="124"/>
      <c r="M45" s="54"/>
      <c r="N45" s="54"/>
      <c r="O45" s="127"/>
      <c r="P45" s="54">
        <f t="shared" ref="P45:P49" si="26">SUM(M45:O45)</f>
        <v>0</v>
      </c>
      <c r="Q45" s="124"/>
      <c r="R45" s="54"/>
      <c r="S45" s="54"/>
      <c r="T45" s="127"/>
      <c r="U45" s="54">
        <f t="shared" ref="U45:U49" si="27">SUM(R45:T45)</f>
        <v>0</v>
      </c>
      <c r="V45" s="124"/>
      <c r="W45" s="72">
        <f t="shared" ref="W45:W46" si="28">SUM(F45+K45+P45+U45)</f>
        <v>0</v>
      </c>
    </row>
    <row r="46" spans="1:23" x14ac:dyDescent="0.25">
      <c r="A46" s="126">
        <v>70350</v>
      </c>
      <c r="B46" s="55" t="s">
        <v>62</v>
      </c>
      <c r="C46" s="54"/>
      <c r="D46" s="54"/>
      <c r="E46" s="127"/>
      <c r="F46" s="90">
        <f t="shared" si="24"/>
        <v>0</v>
      </c>
      <c r="G46" s="124"/>
      <c r="H46" s="124"/>
      <c r="I46" s="124"/>
      <c r="J46" s="128"/>
      <c r="K46" s="72">
        <f t="shared" si="25"/>
        <v>0</v>
      </c>
      <c r="L46" s="124"/>
      <c r="M46" s="54"/>
      <c r="N46" s="54"/>
      <c r="O46" s="127"/>
      <c r="P46" s="54">
        <f t="shared" si="26"/>
        <v>0</v>
      </c>
      <c r="Q46" s="124"/>
      <c r="R46" s="54"/>
      <c r="S46" s="54"/>
      <c r="T46" s="127"/>
      <c r="U46" s="54">
        <f t="shared" si="27"/>
        <v>0</v>
      </c>
      <c r="V46" s="124"/>
      <c r="W46" s="72">
        <f t="shared" si="28"/>
        <v>0</v>
      </c>
    </row>
    <row r="47" spans="1:23" x14ac:dyDescent="0.25">
      <c r="A47" s="126">
        <v>70360</v>
      </c>
      <c r="B47" s="55" t="s">
        <v>123</v>
      </c>
      <c r="C47" s="54"/>
      <c r="D47" s="54"/>
      <c r="E47" s="127"/>
      <c r="F47" s="90">
        <f t="shared" ref="F47" si="29">SUM(C47:E47)</f>
        <v>0</v>
      </c>
      <c r="G47" s="124"/>
      <c r="H47" s="124"/>
      <c r="I47" s="124"/>
      <c r="J47" s="128"/>
      <c r="K47" s="72">
        <f t="shared" ref="K47" si="30">SUM(H47:J47)</f>
        <v>0</v>
      </c>
      <c r="L47" s="124"/>
      <c r="M47" s="54"/>
      <c r="N47" s="54"/>
      <c r="O47" s="127"/>
      <c r="P47" s="54">
        <f t="shared" ref="P47" si="31">SUM(M47:O47)</f>
        <v>0</v>
      </c>
      <c r="Q47" s="124"/>
      <c r="R47" s="54"/>
      <c r="S47" s="54"/>
      <c r="T47" s="127"/>
      <c r="U47" s="54">
        <f t="shared" ref="U47" si="32">SUM(R47:T47)</f>
        <v>0</v>
      </c>
      <c r="V47" s="124"/>
      <c r="W47" s="72">
        <f t="shared" ref="W47" si="33">SUM(F47+K47+P47+U47)</f>
        <v>0</v>
      </c>
    </row>
    <row r="48" spans="1:23" x14ac:dyDescent="0.25">
      <c r="A48" s="126">
        <v>70370</v>
      </c>
      <c r="B48" s="55" t="s">
        <v>63</v>
      </c>
      <c r="C48" s="54"/>
      <c r="D48" s="54"/>
      <c r="E48" s="127"/>
      <c r="F48" s="90">
        <f t="shared" si="24"/>
        <v>0</v>
      </c>
      <c r="G48" s="124"/>
      <c r="H48" s="124"/>
      <c r="I48" s="124"/>
      <c r="J48" s="128"/>
      <c r="K48" s="72">
        <f t="shared" si="25"/>
        <v>0</v>
      </c>
      <c r="L48" s="124"/>
      <c r="M48" s="54"/>
      <c r="N48" s="54"/>
      <c r="O48" s="127"/>
      <c r="P48" s="54">
        <f t="shared" si="26"/>
        <v>0</v>
      </c>
      <c r="Q48" s="124"/>
      <c r="R48" s="54"/>
      <c r="S48" s="54"/>
      <c r="T48" s="127"/>
      <c r="U48" s="54">
        <f t="shared" si="27"/>
        <v>0</v>
      </c>
      <c r="V48" s="124"/>
      <c r="W48" s="72">
        <f>SUM(F48+K48+P48+U48)</f>
        <v>0</v>
      </c>
    </row>
    <row r="49" spans="1:23" x14ac:dyDescent="0.25">
      <c r="A49" s="126">
        <v>70525</v>
      </c>
      <c r="B49" s="55" t="s">
        <v>94</v>
      </c>
      <c r="C49" s="54"/>
      <c r="D49" s="54"/>
      <c r="E49" s="127"/>
      <c r="F49" s="90">
        <f t="shared" si="24"/>
        <v>0</v>
      </c>
      <c r="G49" s="124"/>
      <c r="H49" s="124"/>
      <c r="I49" s="124"/>
      <c r="J49" s="128"/>
      <c r="K49" s="72">
        <f t="shared" si="25"/>
        <v>0</v>
      </c>
      <c r="L49" s="124"/>
      <c r="M49" s="54"/>
      <c r="N49" s="54"/>
      <c r="O49" s="127"/>
      <c r="P49" s="54">
        <f t="shared" si="26"/>
        <v>0</v>
      </c>
      <c r="Q49" s="124"/>
      <c r="R49" s="54"/>
      <c r="S49" s="54"/>
      <c r="T49" s="127"/>
      <c r="U49" s="54">
        <f t="shared" si="27"/>
        <v>0</v>
      </c>
      <c r="V49" s="124"/>
      <c r="W49" s="72">
        <f>SUM(F49+K49+P49+U49)</f>
        <v>0</v>
      </c>
    </row>
    <row r="50" spans="1:23" x14ac:dyDescent="0.25">
      <c r="A50" s="116">
        <v>70555</v>
      </c>
      <c r="B50" s="117" t="s">
        <v>64</v>
      </c>
      <c r="C50" s="118"/>
      <c r="D50" s="118"/>
      <c r="E50" s="119"/>
      <c r="F50" s="120">
        <f t="shared" si="19"/>
        <v>0</v>
      </c>
      <c r="G50" s="121"/>
      <c r="H50" s="121"/>
      <c r="I50" s="121"/>
      <c r="J50" s="122"/>
      <c r="K50" s="123">
        <f t="shared" si="22"/>
        <v>0</v>
      </c>
      <c r="L50" s="121"/>
      <c r="M50" s="118"/>
      <c r="N50" s="118"/>
      <c r="O50" s="119"/>
      <c r="P50" s="118">
        <f t="shared" si="23"/>
        <v>0</v>
      </c>
      <c r="Q50" s="121"/>
      <c r="R50" s="118"/>
      <c r="S50" s="118"/>
      <c r="T50" s="119"/>
      <c r="U50" s="118">
        <f t="shared" si="20"/>
        <v>0</v>
      </c>
      <c r="V50" s="121"/>
      <c r="W50" s="123">
        <f t="shared" si="21"/>
        <v>0</v>
      </c>
    </row>
    <row r="51" spans="1:23" x14ac:dyDescent="0.25">
      <c r="A51" s="126">
        <v>70700</v>
      </c>
      <c r="B51" s="55" t="s">
        <v>65</v>
      </c>
      <c r="C51" s="54"/>
      <c r="D51" s="54"/>
      <c r="E51" s="127"/>
      <c r="F51" s="90">
        <f t="shared" si="19"/>
        <v>0</v>
      </c>
      <c r="G51" s="124"/>
      <c r="H51" s="124"/>
      <c r="I51" s="124"/>
      <c r="J51" s="128"/>
      <c r="K51" s="72">
        <f t="shared" si="22"/>
        <v>0</v>
      </c>
      <c r="L51" s="124"/>
      <c r="M51" s="54"/>
      <c r="N51" s="54"/>
      <c r="O51" s="127"/>
      <c r="P51" s="54">
        <f t="shared" si="23"/>
        <v>0</v>
      </c>
      <c r="Q51" s="124"/>
      <c r="R51" s="54"/>
      <c r="S51" s="54"/>
      <c r="T51" s="127"/>
      <c r="U51" s="54">
        <f t="shared" si="20"/>
        <v>0</v>
      </c>
      <c r="V51" s="124"/>
      <c r="W51" s="72">
        <f t="shared" si="21"/>
        <v>0</v>
      </c>
    </row>
    <row r="52" spans="1:23" x14ac:dyDescent="0.25">
      <c r="A52" s="126">
        <v>70761</v>
      </c>
      <c r="B52" s="55" t="s">
        <v>66</v>
      </c>
      <c r="C52" s="54"/>
      <c r="D52" s="54"/>
      <c r="E52" s="127"/>
      <c r="F52" s="90">
        <f t="shared" si="19"/>
        <v>0</v>
      </c>
      <c r="G52" s="124"/>
      <c r="H52" s="124"/>
      <c r="I52" s="124"/>
      <c r="J52" s="128"/>
      <c r="K52" s="72">
        <f t="shared" si="22"/>
        <v>0</v>
      </c>
      <c r="L52" s="124"/>
      <c r="M52" s="54"/>
      <c r="N52" s="54"/>
      <c r="O52" s="127"/>
      <c r="P52" s="54">
        <f t="shared" si="23"/>
        <v>0</v>
      </c>
      <c r="Q52" s="124"/>
      <c r="R52" s="54"/>
      <c r="S52" s="54"/>
      <c r="T52" s="127"/>
      <c r="U52" s="54">
        <f t="shared" si="20"/>
        <v>0</v>
      </c>
      <c r="V52" s="124"/>
      <c r="W52" s="72">
        <f t="shared" si="21"/>
        <v>0</v>
      </c>
    </row>
    <row r="53" spans="1:23" x14ac:dyDescent="0.25">
      <c r="A53" s="126">
        <v>70781</v>
      </c>
      <c r="B53" s="55" t="s">
        <v>169</v>
      </c>
      <c r="C53" s="54"/>
      <c r="D53" s="54"/>
      <c r="E53" s="127"/>
      <c r="F53" s="90">
        <f t="shared" ref="F53" si="34">SUM(C53:E53)</f>
        <v>0</v>
      </c>
      <c r="G53" s="124"/>
      <c r="H53" s="124"/>
      <c r="I53" s="124"/>
      <c r="J53" s="128"/>
      <c r="K53" s="72">
        <f t="shared" ref="K53" si="35">SUM(H53:J53)</f>
        <v>0</v>
      </c>
      <c r="L53" s="124"/>
      <c r="M53" s="54"/>
      <c r="N53" s="54"/>
      <c r="O53" s="127"/>
      <c r="P53" s="54">
        <f t="shared" ref="P53" si="36">SUM(M53:O53)</f>
        <v>0</v>
      </c>
      <c r="Q53" s="124"/>
      <c r="R53" s="54"/>
      <c r="S53" s="54"/>
      <c r="T53" s="127">
        <v>125</v>
      </c>
      <c r="U53" s="54">
        <f t="shared" ref="U53" si="37">SUM(R53:T53)</f>
        <v>125</v>
      </c>
      <c r="V53" s="124"/>
      <c r="W53" s="72">
        <f t="shared" ref="W53" si="38">SUM(F53+K53+P53+U53)</f>
        <v>125</v>
      </c>
    </row>
    <row r="54" spans="1:23" s="79" customFormat="1" x14ac:dyDescent="0.25">
      <c r="A54" s="87">
        <v>70805</v>
      </c>
      <c r="B54" s="14" t="s">
        <v>68</v>
      </c>
      <c r="C54" s="72"/>
      <c r="D54" s="72"/>
      <c r="E54" s="72"/>
      <c r="F54" s="90">
        <f t="shared" si="19"/>
        <v>0</v>
      </c>
      <c r="G54" s="89"/>
      <c r="H54" s="72"/>
      <c r="I54" s="72"/>
      <c r="J54" s="130"/>
      <c r="K54" s="72">
        <f t="shared" si="22"/>
        <v>0</v>
      </c>
      <c r="L54" s="89"/>
      <c r="M54" s="72"/>
      <c r="N54" s="72"/>
      <c r="O54" s="88"/>
      <c r="P54" s="54">
        <f t="shared" si="23"/>
        <v>0</v>
      </c>
      <c r="Q54" s="89"/>
      <c r="R54" s="72"/>
      <c r="S54" s="72"/>
      <c r="T54" s="88"/>
      <c r="U54" s="54">
        <f t="shared" si="20"/>
        <v>0</v>
      </c>
      <c r="V54" s="89"/>
      <c r="W54" s="72">
        <f t="shared" si="21"/>
        <v>0</v>
      </c>
    </row>
    <row r="55" spans="1:23" s="79" customFormat="1" x14ac:dyDescent="0.25">
      <c r="A55" s="87">
        <v>70820</v>
      </c>
      <c r="B55" s="14" t="s">
        <v>69</v>
      </c>
      <c r="C55" s="72"/>
      <c r="D55" s="72"/>
      <c r="E55" s="72"/>
      <c r="F55" s="90">
        <f t="shared" si="19"/>
        <v>0</v>
      </c>
      <c r="G55" s="89"/>
      <c r="H55" s="72"/>
      <c r="I55" s="72"/>
      <c r="J55" s="130"/>
      <c r="K55" s="72">
        <f t="shared" si="22"/>
        <v>0</v>
      </c>
      <c r="L55" s="89"/>
      <c r="M55" s="72"/>
      <c r="N55" s="72"/>
      <c r="O55" s="88"/>
      <c r="P55" s="54">
        <f t="shared" si="23"/>
        <v>0</v>
      </c>
      <c r="Q55" s="89"/>
      <c r="R55" s="72"/>
      <c r="S55" s="72"/>
      <c r="T55" s="88"/>
      <c r="U55" s="54">
        <f t="shared" ref="U55" si="39">SUM(R55:T55)</f>
        <v>0</v>
      </c>
      <c r="V55" s="89"/>
      <c r="W55" s="72">
        <f t="shared" ref="W55" si="40">SUM(F55+K55+P55+U55)</f>
        <v>0</v>
      </c>
    </row>
    <row r="56" spans="1:23" s="79" customFormat="1" x14ac:dyDescent="0.25">
      <c r="A56" s="87">
        <v>70845</v>
      </c>
      <c r="B56" s="14" t="s">
        <v>70</v>
      </c>
      <c r="C56" s="72"/>
      <c r="D56" s="72"/>
      <c r="E56" s="72"/>
      <c r="F56" s="90">
        <f t="shared" si="19"/>
        <v>0</v>
      </c>
      <c r="G56" s="89"/>
      <c r="H56" s="72"/>
      <c r="I56" s="72"/>
      <c r="J56" s="130"/>
      <c r="K56" s="72">
        <f t="shared" si="22"/>
        <v>0</v>
      </c>
      <c r="L56" s="89"/>
      <c r="M56" s="72"/>
      <c r="N56" s="72"/>
      <c r="O56" s="88"/>
      <c r="P56" s="54">
        <f t="shared" si="23"/>
        <v>0</v>
      </c>
      <c r="Q56" s="89"/>
      <c r="R56" s="72"/>
      <c r="S56" s="72"/>
      <c r="T56" s="88"/>
      <c r="U56" s="54">
        <f t="shared" si="20"/>
        <v>0</v>
      </c>
      <c r="V56" s="89"/>
      <c r="W56" s="72">
        <f t="shared" si="21"/>
        <v>0</v>
      </c>
    </row>
    <row r="57" spans="1:23" s="79" customFormat="1" x14ac:dyDescent="0.25">
      <c r="A57" s="87">
        <v>70850</v>
      </c>
      <c r="B57" s="14" t="s">
        <v>71</v>
      </c>
      <c r="C57" s="72"/>
      <c r="D57" s="72"/>
      <c r="E57" s="72"/>
      <c r="F57" s="90">
        <f t="shared" si="19"/>
        <v>0</v>
      </c>
      <c r="G57" s="89"/>
      <c r="H57" s="72"/>
      <c r="I57" s="72"/>
      <c r="J57" s="130"/>
      <c r="K57" s="72">
        <f t="shared" si="22"/>
        <v>0</v>
      </c>
      <c r="L57" s="89"/>
      <c r="M57" s="72"/>
      <c r="N57" s="72"/>
      <c r="O57" s="88"/>
      <c r="P57" s="54">
        <f t="shared" si="23"/>
        <v>0</v>
      </c>
      <c r="Q57" s="89"/>
      <c r="R57" s="72"/>
      <c r="S57" s="72"/>
      <c r="T57" s="88"/>
      <c r="U57" s="54">
        <f t="shared" si="20"/>
        <v>0</v>
      </c>
      <c r="V57" s="89"/>
      <c r="W57" s="72">
        <f t="shared" si="21"/>
        <v>0</v>
      </c>
    </row>
    <row r="58" spans="1:23" s="79" customFormat="1" x14ac:dyDescent="0.25">
      <c r="A58" s="87">
        <v>70851</v>
      </c>
      <c r="B58" s="14" t="s">
        <v>72</v>
      </c>
      <c r="C58" s="72"/>
      <c r="D58" s="72"/>
      <c r="E58" s="72"/>
      <c r="F58" s="90">
        <f t="shared" si="19"/>
        <v>0</v>
      </c>
      <c r="G58" s="89"/>
      <c r="H58" s="72"/>
      <c r="I58" s="72"/>
      <c r="J58" s="130"/>
      <c r="K58" s="72">
        <f t="shared" si="22"/>
        <v>0</v>
      </c>
      <c r="L58" s="89"/>
      <c r="M58" s="72"/>
      <c r="N58" s="72"/>
      <c r="O58" s="88"/>
      <c r="P58" s="54">
        <f t="shared" si="23"/>
        <v>0</v>
      </c>
      <c r="Q58" s="89"/>
      <c r="R58" s="72"/>
      <c r="S58" s="72"/>
      <c r="T58" s="88"/>
      <c r="U58" s="54">
        <f t="shared" si="20"/>
        <v>0</v>
      </c>
      <c r="V58" s="89"/>
      <c r="W58" s="72">
        <f t="shared" si="21"/>
        <v>0</v>
      </c>
    </row>
    <row r="59" spans="1:23" s="79" customFormat="1" x14ac:dyDescent="0.25">
      <c r="A59" s="87">
        <v>70915</v>
      </c>
      <c r="B59" s="14" t="s">
        <v>73</v>
      </c>
      <c r="C59" s="72"/>
      <c r="D59" s="72"/>
      <c r="E59" s="72"/>
      <c r="F59" s="90">
        <f t="shared" si="19"/>
        <v>0</v>
      </c>
      <c r="G59" s="89"/>
      <c r="H59" s="72"/>
      <c r="I59" s="72"/>
      <c r="J59" s="130"/>
      <c r="K59" s="72">
        <f t="shared" si="22"/>
        <v>0</v>
      </c>
      <c r="L59" s="89"/>
      <c r="M59" s="72"/>
      <c r="N59" s="72"/>
      <c r="O59" s="88"/>
      <c r="P59" s="54">
        <f t="shared" si="23"/>
        <v>0</v>
      </c>
      <c r="Q59" s="89"/>
      <c r="R59" s="72"/>
      <c r="S59" s="72"/>
      <c r="T59" s="88"/>
      <c r="U59" s="54">
        <f t="shared" si="20"/>
        <v>0</v>
      </c>
      <c r="V59" s="89"/>
      <c r="W59" s="72">
        <f t="shared" ref="W59:W60" si="41">SUM(F59+K59+P59+U59)</f>
        <v>0</v>
      </c>
    </row>
    <row r="60" spans="1:23" s="79" customFormat="1" x14ac:dyDescent="0.25">
      <c r="A60" s="87">
        <v>70930</v>
      </c>
      <c r="B60" s="14" t="s">
        <v>74</v>
      </c>
      <c r="C60" s="72"/>
      <c r="D60" s="72"/>
      <c r="E60" s="72"/>
      <c r="F60" s="90">
        <f t="shared" si="19"/>
        <v>0</v>
      </c>
      <c r="G60" s="89"/>
      <c r="H60" s="72"/>
      <c r="I60" s="72"/>
      <c r="J60" s="130"/>
      <c r="K60" s="72">
        <f t="shared" si="22"/>
        <v>0</v>
      </c>
      <c r="L60" s="89"/>
      <c r="M60" s="72"/>
      <c r="N60" s="72"/>
      <c r="O60" s="88"/>
      <c r="P60" s="54">
        <f t="shared" si="23"/>
        <v>0</v>
      </c>
      <c r="Q60" s="89"/>
      <c r="R60" s="72"/>
      <c r="S60" s="72"/>
      <c r="T60" s="88"/>
      <c r="U60" s="54">
        <f t="shared" si="20"/>
        <v>0</v>
      </c>
      <c r="V60" s="89"/>
      <c r="W60" s="72">
        <f t="shared" si="41"/>
        <v>0</v>
      </c>
    </row>
    <row r="61" spans="1:23" s="79" customFormat="1" x14ac:dyDescent="0.25">
      <c r="A61" s="87">
        <v>70935</v>
      </c>
      <c r="B61" s="14" t="s">
        <v>75</v>
      </c>
      <c r="C61" s="72"/>
      <c r="D61" s="72"/>
      <c r="E61" s="72"/>
      <c r="F61" s="90">
        <f t="shared" si="19"/>
        <v>0</v>
      </c>
      <c r="G61" s="89"/>
      <c r="H61" s="72"/>
      <c r="I61" s="72"/>
      <c r="J61" s="130"/>
      <c r="K61" s="72">
        <f t="shared" si="22"/>
        <v>0</v>
      </c>
      <c r="L61" s="89"/>
      <c r="M61" s="72"/>
      <c r="N61" s="72"/>
      <c r="O61" s="88"/>
      <c r="P61" s="54">
        <f t="shared" si="23"/>
        <v>0</v>
      </c>
      <c r="Q61" s="89"/>
      <c r="R61" s="72"/>
      <c r="S61" s="72"/>
      <c r="T61" s="88">
        <v>23.99</v>
      </c>
      <c r="U61" s="54">
        <f t="shared" si="20"/>
        <v>23.99</v>
      </c>
      <c r="V61" s="89"/>
      <c r="W61" s="72">
        <f t="shared" si="21"/>
        <v>23.99</v>
      </c>
    </row>
    <row r="62" spans="1:23" s="79" customFormat="1" x14ac:dyDescent="0.25">
      <c r="A62" s="87">
        <v>70940</v>
      </c>
      <c r="B62" s="14" t="s">
        <v>76</v>
      </c>
      <c r="C62" s="72"/>
      <c r="D62" s="72"/>
      <c r="E62" s="72"/>
      <c r="F62" s="90">
        <f t="shared" si="19"/>
        <v>0</v>
      </c>
      <c r="G62" s="89"/>
      <c r="H62" s="72"/>
      <c r="I62" s="72"/>
      <c r="J62" s="130"/>
      <c r="K62" s="72">
        <f t="shared" si="22"/>
        <v>0</v>
      </c>
      <c r="L62" s="89"/>
      <c r="M62" s="72"/>
      <c r="N62" s="72"/>
      <c r="O62" s="88"/>
      <c r="P62" s="54">
        <f t="shared" si="23"/>
        <v>0</v>
      </c>
      <c r="Q62" s="89"/>
      <c r="R62" s="72"/>
      <c r="S62" s="72"/>
      <c r="T62" s="88">
        <f>SUM(26.88+51.96+4.32)</f>
        <v>83.16</v>
      </c>
      <c r="U62" s="54">
        <f t="shared" si="20"/>
        <v>83.16</v>
      </c>
      <c r="V62" s="89"/>
      <c r="W62" s="72">
        <f t="shared" si="21"/>
        <v>83.16</v>
      </c>
    </row>
    <row r="63" spans="1:23" s="79" customFormat="1" x14ac:dyDescent="0.25">
      <c r="A63" s="27">
        <v>73010</v>
      </c>
      <c r="B63" s="14" t="s">
        <v>77</v>
      </c>
      <c r="C63" s="72"/>
      <c r="D63" s="72"/>
      <c r="E63" s="72"/>
      <c r="F63" s="90">
        <f t="shared" si="19"/>
        <v>0</v>
      </c>
      <c r="G63" s="89"/>
      <c r="H63" s="72"/>
      <c r="I63" s="72"/>
      <c r="J63" s="130"/>
      <c r="K63" s="72">
        <f t="shared" si="22"/>
        <v>0</v>
      </c>
      <c r="L63" s="89"/>
      <c r="M63" s="72"/>
      <c r="N63" s="72"/>
      <c r="O63" s="88"/>
      <c r="P63" s="54">
        <f t="shared" si="23"/>
        <v>0</v>
      </c>
      <c r="Q63" s="89"/>
      <c r="R63" s="72"/>
      <c r="S63" s="72"/>
      <c r="T63" s="88"/>
      <c r="U63" s="54">
        <f t="shared" si="20"/>
        <v>0</v>
      </c>
      <c r="V63" s="89"/>
      <c r="W63" s="72">
        <f t="shared" si="21"/>
        <v>0</v>
      </c>
    </row>
    <row r="64" spans="1:23" x14ac:dyDescent="0.25">
      <c r="A64" s="131" t="s">
        <v>78</v>
      </c>
      <c r="B64" s="132" t="s">
        <v>79</v>
      </c>
      <c r="C64" s="72"/>
      <c r="D64" s="72"/>
      <c r="E64" s="72"/>
      <c r="F64" s="90">
        <f t="shared" si="19"/>
        <v>0</v>
      </c>
      <c r="H64" s="72"/>
      <c r="I64" s="72"/>
      <c r="J64" s="130"/>
      <c r="K64" s="72">
        <f t="shared" si="22"/>
        <v>0</v>
      </c>
      <c r="M64" s="72"/>
      <c r="N64" s="72"/>
      <c r="O64" s="88"/>
      <c r="P64" s="54">
        <f t="shared" si="23"/>
        <v>0</v>
      </c>
      <c r="R64" s="72"/>
      <c r="S64" s="72"/>
      <c r="T64" s="88"/>
      <c r="U64" s="54">
        <f t="shared" si="20"/>
        <v>0</v>
      </c>
      <c r="W64" s="72">
        <f t="shared" si="21"/>
        <v>0</v>
      </c>
    </row>
    <row r="65" spans="1:24" x14ac:dyDescent="0.25">
      <c r="A65" s="131" t="s">
        <v>80</v>
      </c>
      <c r="B65" s="132" t="s">
        <v>81</v>
      </c>
      <c r="C65" s="72"/>
      <c r="D65" s="72"/>
      <c r="E65" s="72"/>
      <c r="F65" s="90">
        <f t="shared" ref="F65:F66" si="42">SUM(C65:E65)</f>
        <v>0</v>
      </c>
      <c r="H65" s="72"/>
      <c r="I65" s="72"/>
      <c r="J65" s="130"/>
      <c r="K65" s="72">
        <f t="shared" ref="K65:K66" si="43">SUM(H65:J65)</f>
        <v>0</v>
      </c>
      <c r="M65" s="72"/>
      <c r="N65" s="72"/>
      <c r="O65" s="88"/>
      <c r="P65" s="54">
        <f t="shared" ref="P65:P66" si="44">SUM(M65:O65)</f>
        <v>0</v>
      </c>
      <c r="R65" s="72"/>
      <c r="S65" s="72"/>
      <c r="T65" s="88"/>
      <c r="U65" s="54">
        <f t="shared" ref="U65:U66" si="45">SUM(R65:T65)</f>
        <v>0</v>
      </c>
      <c r="W65" s="72">
        <f t="shared" ref="W65:W66" si="46">SUM(F65+K65+P65+U65)</f>
        <v>0</v>
      </c>
    </row>
    <row r="66" spans="1:24" x14ac:dyDescent="0.25">
      <c r="A66" s="131" t="s">
        <v>146</v>
      </c>
      <c r="B66" s="132" t="s">
        <v>98</v>
      </c>
      <c r="C66" s="72"/>
      <c r="D66" s="72"/>
      <c r="E66" s="72"/>
      <c r="F66" s="90">
        <f t="shared" si="42"/>
        <v>0</v>
      </c>
      <c r="H66" s="72"/>
      <c r="I66" s="72"/>
      <c r="J66" s="130"/>
      <c r="K66" s="72">
        <f t="shared" si="43"/>
        <v>0</v>
      </c>
      <c r="M66" s="72"/>
      <c r="N66" s="72"/>
      <c r="O66" s="88"/>
      <c r="P66" s="54">
        <f t="shared" si="44"/>
        <v>0</v>
      </c>
      <c r="R66" s="72"/>
      <c r="S66" s="72"/>
      <c r="T66" s="88"/>
      <c r="U66" s="54">
        <f t="shared" si="45"/>
        <v>0</v>
      </c>
      <c r="W66" s="72">
        <f t="shared" si="46"/>
        <v>0</v>
      </c>
    </row>
    <row r="67" spans="1:24" x14ac:dyDescent="0.25">
      <c r="A67" s="131" t="s">
        <v>164</v>
      </c>
      <c r="B67" s="132" t="s">
        <v>165</v>
      </c>
      <c r="C67" s="72"/>
      <c r="D67" s="72"/>
      <c r="E67" s="72"/>
      <c r="F67" s="90">
        <f t="shared" ref="F67" si="47">SUM(C67:E67)</f>
        <v>0</v>
      </c>
      <c r="H67" s="72"/>
      <c r="I67" s="72"/>
      <c r="J67" s="130"/>
      <c r="K67" s="72">
        <f t="shared" ref="K67" si="48">SUM(H67:J67)</f>
        <v>0</v>
      </c>
      <c r="M67" s="72"/>
      <c r="N67" s="72">
        <v>120</v>
      </c>
      <c r="O67" s="88"/>
      <c r="P67" s="54">
        <f t="shared" ref="P67" si="49">SUM(M67:O67)</f>
        <v>120</v>
      </c>
      <c r="R67" s="72"/>
      <c r="S67" s="72"/>
      <c r="T67" s="88"/>
      <c r="U67" s="54">
        <f t="shared" ref="U67" si="50">SUM(R67:T67)</f>
        <v>0</v>
      </c>
      <c r="W67" s="72">
        <f t="shared" ref="W67" si="51">SUM(F67+K67+P67+U67)</f>
        <v>120</v>
      </c>
    </row>
    <row r="68" spans="1:24" s="96" customFormat="1" ht="13.5" x14ac:dyDescent="0.25">
      <c r="A68" s="45"/>
      <c r="B68" s="37" t="s">
        <v>82</v>
      </c>
      <c r="C68" s="93">
        <f>SUM(C41:C67)</f>
        <v>0</v>
      </c>
      <c r="D68" s="93">
        <f>SUM(D41:D67)</f>
        <v>0</v>
      </c>
      <c r="E68" s="133">
        <f>SUM(E41:E67)</f>
        <v>0</v>
      </c>
      <c r="F68" s="94">
        <f>SUM(C68:E68)</f>
        <v>0</v>
      </c>
      <c r="G68" s="95"/>
      <c r="H68" s="93">
        <f>SUM(H41:H67)</f>
        <v>0</v>
      </c>
      <c r="I68" s="93">
        <f>SUM(I41:I67)</f>
        <v>0</v>
      </c>
      <c r="J68" s="133">
        <f>SUM(J41:J67)</f>
        <v>0</v>
      </c>
      <c r="K68" s="94">
        <f t="shared" si="22"/>
        <v>0</v>
      </c>
      <c r="L68" s="95"/>
      <c r="M68" s="93">
        <f>SUM(M41:M67)</f>
        <v>0</v>
      </c>
      <c r="N68" s="93">
        <f>SUM(N41:N67)</f>
        <v>120</v>
      </c>
      <c r="O68" s="133">
        <f>SUM(O41:O67)</f>
        <v>0</v>
      </c>
      <c r="P68" s="94">
        <f>SUM(M68:O68)</f>
        <v>120</v>
      </c>
      <c r="Q68" s="95"/>
      <c r="R68" s="93">
        <f>SUM(R41:R67)</f>
        <v>0</v>
      </c>
      <c r="S68" s="93">
        <f>SUM(S41:S67)</f>
        <v>0</v>
      </c>
      <c r="T68" s="133">
        <f>SUM(T41:T67)</f>
        <v>232.15</v>
      </c>
      <c r="U68" s="94">
        <f t="shared" si="20"/>
        <v>232.15</v>
      </c>
      <c r="V68" s="95"/>
      <c r="W68" s="93">
        <f>SUM(F68+K68+P68+U68)</f>
        <v>352.15</v>
      </c>
    </row>
    <row r="69" spans="1:24" s="79" customFormat="1" x14ac:dyDescent="0.25">
      <c r="A69" s="45"/>
      <c r="B69" s="53"/>
      <c r="C69" s="72"/>
      <c r="D69" s="89"/>
      <c r="E69" s="72"/>
      <c r="F69" s="105"/>
      <c r="G69" s="89"/>
      <c r="H69" s="89"/>
      <c r="I69" s="89"/>
      <c r="J69" s="89"/>
      <c r="K69" s="105"/>
      <c r="L69" s="89"/>
      <c r="M69" s="72"/>
      <c r="N69" s="72"/>
      <c r="O69" s="72"/>
      <c r="P69" s="104"/>
      <c r="Q69" s="89"/>
      <c r="R69" s="72"/>
      <c r="S69" s="72"/>
      <c r="T69" s="72"/>
      <c r="U69" s="104"/>
      <c r="V69" s="89"/>
      <c r="W69" s="105"/>
    </row>
    <row r="70" spans="1:24" s="96" customFormat="1" ht="13.5" x14ac:dyDescent="0.25">
      <c r="A70" s="92"/>
      <c r="B70" s="46" t="s">
        <v>83</v>
      </c>
      <c r="C70" s="134">
        <f>SUM(C68+C38)</f>
        <v>0</v>
      </c>
      <c r="D70" s="134">
        <f>SUM(D68+D38)</f>
        <v>0</v>
      </c>
      <c r="E70" s="135">
        <f>SUM(E68+E38)</f>
        <v>0</v>
      </c>
      <c r="F70" s="134">
        <f>SUM(C70:E70)</f>
        <v>0</v>
      </c>
      <c r="G70" s="95"/>
      <c r="H70" s="134">
        <f>SUM(H68+H38)</f>
        <v>0</v>
      </c>
      <c r="I70" s="134">
        <f>SUM(I68+I38)</f>
        <v>0</v>
      </c>
      <c r="J70" s="135">
        <f>SUM(J68+J38)</f>
        <v>0</v>
      </c>
      <c r="K70" s="134">
        <f>SUM(H70:J70)</f>
        <v>0</v>
      </c>
      <c r="L70" s="95"/>
      <c r="M70" s="134">
        <f>SUM(M68+M38)</f>
        <v>0</v>
      </c>
      <c r="N70" s="134">
        <f>SUM(N68+N38)</f>
        <v>120</v>
      </c>
      <c r="O70" s="135">
        <f>SUM(O68+O38)</f>
        <v>0</v>
      </c>
      <c r="P70" s="134">
        <f>SUM(M70:O70)</f>
        <v>120</v>
      </c>
      <c r="Q70" s="95"/>
      <c r="R70" s="134">
        <f>SUM(R68+R38)</f>
        <v>0</v>
      </c>
      <c r="S70" s="134">
        <f>SUM(S68+S38)</f>
        <v>0</v>
      </c>
      <c r="T70" s="135">
        <f>SUM(T68+T38)</f>
        <v>232.15</v>
      </c>
      <c r="U70" s="134">
        <f>SUM(U68+U38)</f>
        <v>232.15</v>
      </c>
      <c r="V70" s="95"/>
      <c r="W70" s="136">
        <f>SUM(W38+W68)</f>
        <v>352.15</v>
      </c>
    </row>
    <row r="71" spans="1:24" s="96" customFormat="1" ht="14.25" thickBot="1" x14ac:dyDescent="0.3">
      <c r="A71" s="137"/>
      <c r="B71" s="138"/>
      <c r="C71" s="139"/>
      <c r="D71" s="139"/>
      <c r="E71" s="139"/>
      <c r="F71" s="100"/>
      <c r="G71" s="140"/>
      <c r="H71" s="140"/>
      <c r="I71" s="140"/>
      <c r="J71" s="140"/>
      <c r="K71" s="100"/>
      <c r="L71" s="140"/>
      <c r="M71" s="139"/>
      <c r="N71" s="139"/>
      <c r="O71" s="139"/>
      <c r="P71" s="100"/>
      <c r="Q71" s="140"/>
      <c r="R71" s="139"/>
      <c r="S71" s="139"/>
      <c r="T71" s="139"/>
      <c r="U71" s="100"/>
      <c r="V71" s="140"/>
      <c r="W71" s="102"/>
    </row>
    <row r="72" spans="1:24" s="79" customFormat="1" ht="15.75" thickTop="1" x14ac:dyDescent="0.25">
      <c r="A72" s="103"/>
      <c r="B72" s="53"/>
      <c r="C72" s="72"/>
      <c r="D72" s="89"/>
      <c r="E72" s="72"/>
      <c r="F72" s="89"/>
      <c r="G72" s="89"/>
      <c r="H72" s="89"/>
      <c r="I72" s="89"/>
      <c r="J72" s="89"/>
      <c r="K72" s="89"/>
      <c r="L72" s="89"/>
      <c r="M72" s="72"/>
      <c r="N72" s="72"/>
      <c r="O72" s="72"/>
      <c r="P72" s="72"/>
      <c r="Q72" s="89"/>
      <c r="R72" s="72"/>
      <c r="S72" s="72"/>
      <c r="T72" s="72"/>
      <c r="U72" s="72"/>
      <c r="V72" s="89"/>
      <c r="W72" s="89"/>
    </row>
    <row r="73" spans="1:24" s="11" customFormat="1" ht="13.5" x14ac:dyDescent="0.25">
      <c r="A73" s="52"/>
      <c r="B73" s="46" t="s">
        <v>84</v>
      </c>
      <c r="C73" s="134">
        <f>SUM(C24+C70)</f>
        <v>1201.27</v>
      </c>
      <c r="D73" s="134">
        <f>SUM(D24+D70)</f>
        <v>1451.2700000000002</v>
      </c>
      <c r="E73" s="135">
        <f>SUM(E24+E70)</f>
        <v>1685.2700000000002</v>
      </c>
      <c r="F73" s="134">
        <f>SUM(F24+F70)</f>
        <v>4337.8099999999995</v>
      </c>
      <c r="G73" s="95"/>
      <c r="H73" s="134">
        <f>SUM(H24+H70)</f>
        <v>1121.06</v>
      </c>
      <c r="I73" s="134">
        <f>SUM(I24+I70)</f>
        <v>1529.2700000000002</v>
      </c>
      <c r="J73" s="135">
        <f>SUM(J24+J70)</f>
        <v>1921.2700000000002</v>
      </c>
      <c r="K73" s="134">
        <f>SUM(K24+K70)</f>
        <v>4571.6000000000004</v>
      </c>
      <c r="L73" s="95"/>
      <c r="M73" s="134">
        <f>SUM(M24+M70)</f>
        <v>1471.2700000000002</v>
      </c>
      <c r="N73" s="134">
        <f>SUM(N24+N70)</f>
        <v>1347.27</v>
      </c>
      <c r="O73" s="135">
        <f>SUM(O24+O70)</f>
        <v>1907.2700000000002</v>
      </c>
      <c r="P73" s="134">
        <f>SUM(P24+P70)</f>
        <v>4725.8099999999995</v>
      </c>
      <c r="Q73" s="95"/>
      <c r="R73" s="134">
        <f>SUM(R24+R70)</f>
        <v>2128.27</v>
      </c>
      <c r="S73" s="134">
        <f>SUM(S24+S70)</f>
        <v>2255.27</v>
      </c>
      <c r="T73" s="135">
        <f>SUM(T24+T70)</f>
        <v>1870.22</v>
      </c>
      <c r="U73" s="134">
        <f>SUM(U24+U70)</f>
        <v>6253.76</v>
      </c>
      <c r="V73" s="95"/>
      <c r="W73" s="136">
        <f>SUM(W24+W70)</f>
        <v>19888.980000000003</v>
      </c>
      <c r="X73" s="96"/>
    </row>
    <row r="74" spans="1:24" x14ac:dyDescent="0.25">
      <c r="C74" s="124"/>
      <c r="D74" s="124"/>
      <c r="E74" s="124"/>
      <c r="F74" s="141"/>
      <c r="G74" s="124"/>
      <c r="H74" s="124"/>
      <c r="I74" s="124"/>
      <c r="J74" s="124"/>
      <c r="K74" s="141"/>
      <c r="L74" s="142"/>
      <c r="M74" s="124"/>
      <c r="N74" s="124"/>
      <c r="O74" s="124"/>
      <c r="P74" s="141"/>
      <c r="Q74" s="124"/>
      <c r="R74" s="124"/>
      <c r="S74" s="124"/>
      <c r="T74" s="124"/>
      <c r="U74" s="141"/>
      <c r="V74" s="124"/>
      <c r="W74" s="141"/>
    </row>
    <row r="75" spans="1:24" x14ac:dyDescent="0.25">
      <c r="K75" s="143"/>
      <c r="L75" s="143"/>
    </row>
    <row r="76" spans="1:24" x14ac:dyDescent="0.25">
      <c r="A76" s="144"/>
      <c r="B76" s="69"/>
      <c r="C76" s="69"/>
      <c r="D76" s="69"/>
      <c r="E76" s="69"/>
      <c r="F76" s="69"/>
      <c r="G76" s="69"/>
      <c r="H76" s="145"/>
      <c r="I76" s="69"/>
      <c r="J76" s="69"/>
      <c r="K76" s="143"/>
      <c r="L76" s="143"/>
      <c r="W76" s="69"/>
    </row>
    <row r="77" spans="1:24" x14ac:dyDescent="0.25">
      <c r="K77" s="143"/>
      <c r="L77" s="143"/>
    </row>
    <row r="78" spans="1:24" x14ac:dyDescent="0.25">
      <c r="K78" s="143"/>
      <c r="L78" s="143"/>
    </row>
    <row r="79" spans="1:24" x14ac:dyDescent="0.25">
      <c r="A79" s="146"/>
    </row>
    <row r="86" spans="5:5" x14ac:dyDescent="0.25">
      <c r="E86" s="143"/>
    </row>
  </sheetData>
  <pageMargins left="0.7" right="0.7" top="0.75" bottom="0.75" header="0.3" footer="0.3"/>
  <pageSetup orientation="portrait" r:id="rId1"/>
  <ignoredErrors>
    <ignoredError sqref="B5" formula="1"/>
    <ignoredError sqref="A14:A23 A31:A36 A68 A64:A6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71"/>
  <sheetViews>
    <sheetView topLeftCell="A7" zoomScaleNormal="100" workbookViewId="0">
      <pane xSplit="1" topLeftCell="B1" activePane="topRight" state="frozen"/>
      <selection pane="topRight" activeCell="K58" sqref="K58"/>
    </sheetView>
  </sheetViews>
  <sheetFormatPr defaultColWidth="8.7109375" defaultRowHeight="15" x14ac:dyDescent="0.25"/>
  <cols>
    <col min="1" max="1" width="42" style="53" customWidth="1"/>
    <col min="2" max="2" width="55" style="53" bestFit="1" customWidth="1"/>
    <col min="3" max="7" width="12" style="53" customWidth="1"/>
    <col min="8" max="8" width="12" style="79" customWidth="1"/>
    <col min="9" max="23" width="12" style="53" customWidth="1"/>
    <col min="24" max="16384" width="8.7109375" style="53"/>
  </cols>
  <sheetData>
    <row r="1" spans="1:23" s="11" customFormat="1" ht="13.5" x14ac:dyDescent="0.25">
      <c r="A1" s="11" t="s">
        <v>85</v>
      </c>
      <c r="H1" s="96"/>
    </row>
    <row r="2" spans="1:23" s="11" customFormat="1" ht="13.5" x14ac:dyDescent="0.25">
      <c r="A2" s="11" t="s">
        <v>1</v>
      </c>
      <c r="B2" s="12">
        <v>13524.2</v>
      </c>
      <c r="H2" s="96"/>
    </row>
    <row r="3" spans="1:23" s="14" customFormat="1" ht="13.5" x14ac:dyDescent="0.25">
      <c r="A3" s="14" t="s">
        <v>2</v>
      </c>
      <c r="B3" s="147">
        <v>500</v>
      </c>
      <c r="H3" s="115"/>
    </row>
    <row r="4" spans="1:23" x14ac:dyDescent="0.25">
      <c r="A4" s="148"/>
      <c r="B4" s="60">
        <f>SUM(B2:B3)</f>
        <v>14024.2</v>
      </c>
    </row>
    <row r="5" spans="1:23" s="25" customFormat="1" ht="13.5" x14ac:dyDescent="0.25">
      <c r="A5" s="149" t="s">
        <v>3</v>
      </c>
      <c r="B5" s="150">
        <f>-W57</f>
        <v>-4247.91</v>
      </c>
      <c r="H5" s="151"/>
    </row>
    <row r="6" spans="1:23" s="26" customFormat="1" ht="13.5" x14ac:dyDescent="0.25">
      <c r="A6" s="22" t="s">
        <v>170</v>
      </c>
      <c r="B6" s="23">
        <f>SUM(B4:B5)</f>
        <v>9776.2900000000009</v>
      </c>
      <c r="C6" s="67"/>
    </row>
    <row r="7" spans="1:23" s="26" customFormat="1" ht="13.5" x14ac:dyDescent="0.25">
      <c r="A7" s="27"/>
      <c r="B7" s="29"/>
      <c r="H7" s="152"/>
    </row>
    <row r="8" spans="1:23" x14ac:dyDescent="0.25">
      <c r="C8" s="26"/>
      <c r="D8" s="26"/>
      <c r="F8" s="26"/>
      <c r="G8" s="26"/>
      <c r="H8" s="26"/>
      <c r="K8" s="26"/>
      <c r="L8" s="26"/>
      <c r="O8" s="26"/>
      <c r="P8" s="26"/>
      <c r="Q8" s="26"/>
      <c r="S8" s="26"/>
      <c r="U8" s="26"/>
      <c r="V8" s="26"/>
      <c r="W8" s="26"/>
    </row>
    <row r="9" spans="1:23" s="75" customFormat="1" x14ac:dyDescent="0.25">
      <c r="A9" s="26" t="s">
        <v>86</v>
      </c>
      <c r="C9" s="31" t="s">
        <v>5</v>
      </c>
      <c r="D9" s="31" t="s">
        <v>6</v>
      </c>
      <c r="E9" s="153" t="s">
        <v>7</v>
      </c>
      <c r="F9" s="31" t="s">
        <v>8</v>
      </c>
      <c r="G9" s="31"/>
      <c r="H9" s="154" t="s">
        <v>9</v>
      </c>
      <c r="I9" s="31" t="s">
        <v>10</v>
      </c>
      <c r="J9" s="153" t="s">
        <v>11</v>
      </c>
      <c r="K9" s="31" t="s">
        <v>12</v>
      </c>
      <c r="L9" s="31"/>
      <c r="M9" s="31" t="s">
        <v>13</v>
      </c>
      <c r="N9" s="31" t="s">
        <v>14</v>
      </c>
      <c r="O9" s="153" t="s">
        <v>15</v>
      </c>
      <c r="P9" s="31" t="s">
        <v>16</v>
      </c>
      <c r="Q9" s="31"/>
      <c r="R9" s="31" t="s">
        <v>17</v>
      </c>
      <c r="S9" s="31" t="s">
        <v>18</v>
      </c>
      <c r="T9" s="153" t="s">
        <v>19</v>
      </c>
      <c r="U9" s="31" t="s">
        <v>20</v>
      </c>
      <c r="V9" s="31"/>
      <c r="W9" s="26" t="s">
        <v>21</v>
      </c>
    </row>
    <row r="10" spans="1:23" s="75" customFormat="1" x14ac:dyDescent="0.25">
      <c r="A10" s="31" t="s">
        <v>22</v>
      </c>
      <c r="C10" s="31" t="s">
        <v>23</v>
      </c>
      <c r="D10" s="31" t="s">
        <v>23</v>
      </c>
      <c r="E10" s="153" t="s">
        <v>23</v>
      </c>
      <c r="F10" s="31" t="s">
        <v>23</v>
      </c>
      <c r="G10" s="31"/>
      <c r="H10" s="154" t="s">
        <v>23</v>
      </c>
      <c r="I10" s="31" t="s">
        <v>23</v>
      </c>
      <c r="J10" s="153" t="s">
        <v>23</v>
      </c>
      <c r="K10" s="31" t="s">
        <v>23</v>
      </c>
      <c r="L10" s="31"/>
      <c r="M10" s="31" t="s">
        <v>23</v>
      </c>
      <c r="N10" s="31" t="s">
        <v>23</v>
      </c>
      <c r="O10" s="153" t="s">
        <v>23</v>
      </c>
      <c r="P10" s="31" t="s">
        <v>23</v>
      </c>
      <c r="Q10" s="31"/>
      <c r="R10" s="31" t="s">
        <v>23</v>
      </c>
      <c r="S10" s="31" t="s">
        <v>23</v>
      </c>
      <c r="T10" s="153" t="s">
        <v>23</v>
      </c>
      <c r="U10" s="31" t="s">
        <v>23</v>
      </c>
      <c r="V10" s="31"/>
      <c r="W10" s="31" t="s">
        <v>23</v>
      </c>
    </row>
    <row r="11" spans="1:23" s="75" customFormat="1" x14ac:dyDescent="0.25">
      <c r="A11" s="31"/>
      <c r="C11" s="31"/>
      <c r="D11" s="31"/>
      <c r="E11" s="153"/>
      <c r="F11" s="31"/>
      <c r="G11" s="31"/>
      <c r="H11" s="154"/>
      <c r="I11" s="31"/>
      <c r="J11" s="153"/>
      <c r="K11" s="31"/>
      <c r="L11" s="31"/>
      <c r="M11" s="31"/>
      <c r="N11" s="31"/>
      <c r="O11" s="153"/>
      <c r="P11" s="31"/>
      <c r="Q11" s="31"/>
      <c r="R11" s="31"/>
      <c r="S11" s="31"/>
      <c r="T11" s="153"/>
      <c r="U11" s="26"/>
      <c r="V11" s="31"/>
      <c r="W11" s="26"/>
    </row>
    <row r="12" spans="1:23" s="75" customFormat="1" x14ac:dyDescent="0.25">
      <c r="A12" s="33" t="s">
        <v>24</v>
      </c>
      <c r="C12" s="31"/>
      <c r="D12" s="31"/>
      <c r="E12" s="153"/>
      <c r="F12" s="31"/>
      <c r="G12" s="31"/>
      <c r="H12" s="154"/>
      <c r="I12" s="31"/>
      <c r="J12" s="153"/>
      <c r="K12" s="31"/>
      <c r="L12" s="31"/>
      <c r="M12" s="31"/>
      <c r="N12" s="31"/>
      <c r="O12" s="153"/>
      <c r="P12" s="31"/>
      <c r="Q12" s="31"/>
      <c r="R12" s="31"/>
      <c r="S12" s="31"/>
      <c r="T12" s="153"/>
      <c r="U12" s="26"/>
      <c r="V12" s="31"/>
      <c r="W12" s="26"/>
    </row>
    <row r="13" spans="1:23" s="75" customFormat="1" x14ac:dyDescent="0.25">
      <c r="A13" s="27">
        <v>60200</v>
      </c>
      <c r="B13" s="34" t="s">
        <v>87</v>
      </c>
      <c r="C13" s="155"/>
      <c r="D13" s="155"/>
      <c r="E13" s="156"/>
      <c r="F13" s="61">
        <f>SUM(C13:E13)</f>
        <v>0</v>
      </c>
      <c r="G13" s="31"/>
      <c r="H13" s="154"/>
      <c r="I13" s="31"/>
      <c r="J13" s="153"/>
      <c r="K13" s="61">
        <f>SUM(H13:J13)</f>
        <v>0</v>
      </c>
      <c r="L13" s="31"/>
      <c r="M13" s="31"/>
      <c r="N13" s="31"/>
      <c r="O13" s="153"/>
      <c r="P13" s="61">
        <f>SUM(M13:O13)</f>
        <v>0</v>
      </c>
      <c r="Q13" s="31"/>
      <c r="R13" s="61"/>
      <c r="S13" s="61"/>
      <c r="T13" s="114"/>
      <c r="U13" s="61">
        <f>SUM(R13:T13)</f>
        <v>0</v>
      </c>
      <c r="V13" s="31"/>
      <c r="W13" s="61">
        <f>SUM(U13+P13+K13+F13)</f>
        <v>0</v>
      </c>
    </row>
    <row r="14" spans="1:23" s="75" customFormat="1" x14ac:dyDescent="0.25">
      <c r="A14" s="27">
        <v>62090</v>
      </c>
      <c r="B14" s="34" t="s">
        <v>88</v>
      </c>
      <c r="C14" s="155"/>
      <c r="D14" s="155"/>
      <c r="E14" s="156"/>
      <c r="F14" s="61">
        <f>SUM(C14:E14)</f>
        <v>0</v>
      </c>
      <c r="G14" s="31"/>
      <c r="H14" s="154"/>
      <c r="I14" s="31"/>
      <c r="J14" s="153"/>
      <c r="K14" s="61">
        <f>SUM(H14:J14)</f>
        <v>0</v>
      </c>
      <c r="L14" s="31"/>
      <c r="M14" s="31"/>
      <c r="N14" s="31"/>
      <c r="O14" s="153"/>
      <c r="P14" s="61">
        <f>SUM(M14:O14)</f>
        <v>0</v>
      </c>
      <c r="Q14" s="31"/>
      <c r="R14" s="61"/>
      <c r="S14" s="61"/>
      <c r="T14" s="114"/>
      <c r="U14" s="61">
        <f>SUM(R14:T14)</f>
        <v>0</v>
      </c>
      <c r="V14" s="31"/>
      <c r="W14" s="61">
        <f>SUM(U14+P14+K14+F14)</f>
        <v>0</v>
      </c>
    </row>
    <row r="15" spans="1:23" s="75" customFormat="1" x14ac:dyDescent="0.25">
      <c r="A15" s="27">
        <v>61100</v>
      </c>
      <c r="B15" s="34" t="s">
        <v>89</v>
      </c>
      <c r="C15" s="61"/>
      <c r="D15" s="61"/>
      <c r="E15" s="114"/>
      <c r="F15" s="61">
        <f>SUM(C15:E15)</f>
        <v>0</v>
      </c>
      <c r="G15" s="157"/>
      <c r="H15" s="157"/>
      <c r="I15" s="157"/>
      <c r="J15" s="158"/>
      <c r="K15" s="61">
        <f>SUM(H15:J15)</f>
        <v>0</v>
      </c>
      <c r="L15" s="157"/>
      <c r="M15" s="157"/>
      <c r="N15" s="61"/>
      <c r="O15" s="158"/>
      <c r="P15" s="61">
        <f>SUM(M15:O15)</f>
        <v>0</v>
      </c>
      <c r="Q15" s="157"/>
      <c r="R15" s="157"/>
      <c r="S15" s="157"/>
      <c r="T15" s="158"/>
      <c r="U15" s="61">
        <f>SUM(R15:T15)</f>
        <v>0</v>
      </c>
      <c r="V15" s="157"/>
      <c r="W15" s="61">
        <f>SUM(U15+P15+K15+F15)</f>
        <v>0</v>
      </c>
    </row>
    <row r="16" spans="1:23" s="75" customFormat="1" x14ac:dyDescent="0.25">
      <c r="A16" s="27">
        <v>61305</v>
      </c>
      <c r="B16" s="34" t="s">
        <v>38</v>
      </c>
      <c r="C16" s="61"/>
      <c r="D16" s="61"/>
      <c r="E16" s="114"/>
      <c r="F16" s="61">
        <f>SUM(C16:E16)</f>
        <v>0</v>
      </c>
      <c r="G16" s="157"/>
      <c r="H16" s="157"/>
      <c r="I16" s="157"/>
      <c r="J16" s="158"/>
      <c r="K16" s="61">
        <f>SUM(H16:J16)</f>
        <v>0</v>
      </c>
      <c r="L16" s="157"/>
      <c r="M16" s="61">
        <v>103.13</v>
      </c>
      <c r="N16" s="61"/>
      <c r="O16" s="158"/>
      <c r="P16" s="61">
        <f>SUM(M16:O16)</f>
        <v>103.13</v>
      </c>
      <c r="Q16" s="157"/>
      <c r="R16" s="157"/>
      <c r="S16" s="157"/>
      <c r="T16" s="158"/>
      <c r="U16" s="61">
        <f>SUM(R16:T16)</f>
        <v>0</v>
      </c>
      <c r="V16" s="157"/>
      <c r="W16" s="61">
        <f>SUM(U16+P16+K16+F16)</f>
        <v>103.13</v>
      </c>
    </row>
    <row r="17" spans="1:23" x14ac:dyDescent="0.25">
      <c r="B17" s="159" t="s">
        <v>90</v>
      </c>
      <c r="C17" s="38">
        <f>SUM(C13:C16)</f>
        <v>0</v>
      </c>
      <c r="D17" s="38">
        <f>SUM(D13:D16)</f>
        <v>0</v>
      </c>
      <c r="E17" s="160">
        <f>SUM(E13:E16)</f>
        <v>0</v>
      </c>
      <c r="F17" s="38">
        <f>SUM(C17:E17)</f>
        <v>0</v>
      </c>
      <c r="G17" s="39"/>
      <c r="H17" s="38">
        <f>SUM(H13:H16)</f>
        <v>0</v>
      </c>
      <c r="I17" s="38">
        <f>SUM(I13:I16)</f>
        <v>0</v>
      </c>
      <c r="J17" s="160">
        <f>SUM(J13:J16)</f>
        <v>0</v>
      </c>
      <c r="K17" s="38">
        <f>SUM(H17:J17)</f>
        <v>0</v>
      </c>
      <c r="L17" s="39"/>
      <c r="M17" s="38">
        <f>SUM(M13:M16)</f>
        <v>103.13</v>
      </c>
      <c r="N17" s="38">
        <f>SUM(N13:N16)</f>
        <v>0</v>
      </c>
      <c r="O17" s="160">
        <f>SUM(O13:O16)</f>
        <v>0</v>
      </c>
      <c r="P17" s="38">
        <f>SUM(M17:O17)</f>
        <v>103.13</v>
      </c>
      <c r="Q17" s="39"/>
      <c r="R17" s="38">
        <f>SUM(R13:R16)</f>
        <v>0</v>
      </c>
      <c r="S17" s="38">
        <f>SUM(S13:S16)</f>
        <v>0</v>
      </c>
      <c r="T17" s="160">
        <f>SUM(T13:T16)</f>
        <v>0</v>
      </c>
      <c r="U17" s="38">
        <f>SUM(R17:T17)</f>
        <v>0</v>
      </c>
      <c r="V17" s="39"/>
      <c r="W17" s="38">
        <f>SUM(F17+K17+P17+U17)</f>
        <v>103.13</v>
      </c>
    </row>
    <row r="18" spans="1:23" x14ac:dyDescent="0.25">
      <c r="B18" s="79"/>
      <c r="C18" s="161"/>
      <c r="D18" s="161"/>
      <c r="E18" s="162"/>
      <c r="F18" s="40"/>
      <c r="G18" s="161"/>
      <c r="H18" s="161"/>
      <c r="I18" s="161"/>
      <c r="J18" s="162"/>
      <c r="K18" s="40"/>
      <c r="L18" s="161"/>
      <c r="M18" s="161"/>
      <c r="N18" s="161"/>
      <c r="O18" s="162"/>
      <c r="P18" s="40"/>
      <c r="Q18" s="161"/>
      <c r="R18" s="161"/>
      <c r="S18" s="161"/>
      <c r="T18" s="162"/>
      <c r="U18" s="40"/>
      <c r="V18" s="161"/>
      <c r="W18" s="40"/>
    </row>
    <row r="19" spans="1:23" x14ac:dyDescent="0.25">
      <c r="B19" s="79"/>
      <c r="C19" s="161"/>
      <c r="D19" s="161"/>
      <c r="E19" s="162"/>
      <c r="F19" s="161"/>
      <c r="G19" s="161"/>
      <c r="H19" s="161"/>
      <c r="I19" s="161"/>
      <c r="J19" s="162"/>
      <c r="K19" s="161"/>
      <c r="L19" s="161"/>
      <c r="M19" s="161"/>
      <c r="N19" s="161"/>
      <c r="O19" s="162"/>
      <c r="P19" s="161"/>
      <c r="Q19" s="161"/>
      <c r="R19" s="161"/>
      <c r="S19" s="161"/>
      <c r="T19" s="162"/>
      <c r="U19" s="161"/>
      <c r="V19" s="161"/>
      <c r="W19" s="161"/>
    </row>
    <row r="20" spans="1:23" x14ac:dyDescent="0.25">
      <c r="A20" s="41" t="s">
        <v>41</v>
      </c>
      <c r="B20" s="79"/>
      <c r="C20" s="161"/>
      <c r="D20" s="161"/>
      <c r="E20" s="162"/>
      <c r="F20" s="161"/>
      <c r="G20" s="161"/>
      <c r="H20" s="161"/>
      <c r="I20" s="161"/>
      <c r="J20" s="162"/>
      <c r="K20" s="161"/>
      <c r="L20" s="161"/>
      <c r="M20" s="161"/>
      <c r="N20" s="161"/>
      <c r="O20" s="162"/>
      <c r="P20" s="161"/>
      <c r="Q20" s="161"/>
      <c r="R20" s="161"/>
      <c r="S20" s="161"/>
      <c r="T20" s="162"/>
      <c r="U20" s="161"/>
      <c r="V20" s="161"/>
      <c r="W20" s="161"/>
    </row>
    <row r="21" spans="1:23" x14ac:dyDescent="0.25">
      <c r="B21" s="79"/>
      <c r="C21" s="161"/>
      <c r="D21" s="161"/>
      <c r="E21" s="162"/>
      <c r="F21" s="161"/>
      <c r="G21" s="161"/>
      <c r="H21" s="161"/>
      <c r="I21" s="161"/>
      <c r="J21" s="162"/>
      <c r="K21" s="161"/>
      <c r="L21" s="161"/>
      <c r="M21" s="161"/>
      <c r="N21" s="161"/>
      <c r="O21" s="162"/>
      <c r="P21" s="161"/>
      <c r="Q21" s="161"/>
      <c r="R21" s="161"/>
      <c r="S21" s="161"/>
      <c r="T21" s="162"/>
      <c r="U21" s="161"/>
      <c r="V21" s="161"/>
      <c r="W21" s="161"/>
    </row>
    <row r="22" spans="1:23" x14ac:dyDescent="0.25">
      <c r="A22" s="41" t="s">
        <v>42</v>
      </c>
      <c r="B22" s="79"/>
      <c r="C22" s="161"/>
      <c r="D22" s="161"/>
      <c r="E22" s="162"/>
      <c r="F22" s="161"/>
      <c r="G22" s="161"/>
      <c r="H22" s="161"/>
      <c r="I22" s="161"/>
      <c r="J22" s="162"/>
      <c r="K22" s="161"/>
      <c r="L22" s="161"/>
      <c r="M22" s="161"/>
      <c r="N22" s="161"/>
      <c r="O22" s="162"/>
      <c r="P22" s="161"/>
      <c r="Q22" s="161"/>
      <c r="R22" s="161"/>
      <c r="S22" s="161"/>
      <c r="T22" s="162"/>
      <c r="U22" s="161"/>
      <c r="V22" s="161"/>
      <c r="W22" s="161"/>
    </row>
    <row r="23" spans="1:23" x14ac:dyDescent="0.25">
      <c r="A23" s="27">
        <v>70265</v>
      </c>
      <c r="B23" s="14" t="s">
        <v>48</v>
      </c>
      <c r="C23" s="161"/>
      <c r="D23" s="161"/>
      <c r="E23" s="162"/>
      <c r="F23" s="163">
        <f>SUM(C23:E23)</f>
        <v>0</v>
      </c>
      <c r="G23" s="161"/>
      <c r="H23" s="161"/>
      <c r="I23" s="161"/>
      <c r="J23" s="162"/>
      <c r="K23" s="163">
        <f>SUM(H23:J23)</f>
        <v>0</v>
      </c>
      <c r="L23" s="161"/>
      <c r="M23" s="161"/>
      <c r="N23" s="161"/>
      <c r="O23" s="162"/>
      <c r="P23" s="161">
        <f>SUM(M23:O23)</f>
        <v>0</v>
      </c>
      <c r="Q23" s="161"/>
      <c r="R23" s="161"/>
      <c r="S23" s="161"/>
      <c r="T23" s="162"/>
      <c r="U23" s="161">
        <f>SUM(R23:T23)</f>
        <v>0</v>
      </c>
      <c r="V23" s="161"/>
      <c r="W23" s="161">
        <f>SUM(F23+K23+P23+U23)</f>
        <v>0</v>
      </c>
    </row>
    <row r="24" spans="1:23" s="14" customFormat="1" x14ac:dyDescent="0.25">
      <c r="A24" s="27">
        <v>70270</v>
      </c>
      <c r="B24" s="14" t="s">
        <v>50</v>
      </c>
      <c r="C24" s="163"/>
      <c r="D24" s="163"/>
      <c r="E24" s="164"/>
      <c r="F24" s="163">
        <f>SUM(C24:E24)</f>
        <v>0</v>
      </c>
      <c r="G24" s="163"/>
      <c r="H24" s="163"/>
      <c r="I24" s="163"/>
      <c r="J24" s="164"/>
      <c r="K24" s="163">
        <f>SUM(H24:J24)</f>
        <v>0</v>
      </c>
      <c r="L24" s="163"/>
      <c r="M24" s="163"/>
      <c r="N24" s="163"/>
      <c r="O24" s="164"/>
      <c r="P24" s="161">
        <f>SUM(M24:O24)</f>
        <v>0</v>
      </c>
      <c r="Q24" s="163"/>
      <c r="R24" s="163"/>
      <c r="S24" s="163"/>
      <c r="T24" s="164"/>
      <c r="U24" s="161">
        <f>SUM(R24:T24)</f>
        <v>0</v>
      </c>
      <c r="V24" s="163"/>
      <c r="W24" s="161">
        <f>SUM(F24+K24+P24+U24)</f>
        <v>0</v>
      </c>
    </row>
    <row r="25" spans="1:23" s="14" customFormat="1" x14ac:dyDescent="0.25">
      <c r="A25" s="27">
        <v>70280</v>
      </c>
      <c r="B25" s="14" t="s">
        <v>162</v>
      </c>
      <c r="C25" s="163"/>
      <c r="D25" s="163"/>
      <c r="E25" s="164"/>
      <c r="F25" s="163">
        <f>SUM(C25:E25)</f>
        <v>0</v>
      </c>
      <c r="G25" s="163"/>
      <c r="H25" s="163"/>
      <c r="I25" s="163"/>
      <c r="J25" s="164"/>
      <c r="K25" s="163">
        <f>SUM(H25:J25)</f>
        <v>0</v>
      </c>
      <c r="L25" s="163"/>
      <c r="M25" s="163"/>
      <c r="N25" s="163"/>
      <c r="O25" s="164"/>
      <c r="P25" s="161">
        <f>SUM(M25:O25)</f>
        <v>0</v>
      </c>
      <c r="Q25" s="163"/>
      <c r="R25" s="163"/>
      <c r="S25" s="163"/>
      <c r="T25" s="164"/>
      <c r="U25" s="161">
        <f>SUM(R25:T25)</f>
        <v>0</v>
      </c>
      <c r="V25" s="163"/>
      <c r="W25" s="161">
        <f>SUM(F25+K25+P25+U25)</f>
        <v>0</v>
      </c>
    </row>
    <row r="26" spans="1:23" x14ac:dyDescent="0.25">
      <c r="A26" s="165">
        <v>70285</v>
      </c>
      <c r="B26" s="17" t="s">
        <v>54</v>
      </c>
      <c r="E26" s="164"/>
      <c r="F26" s="163">
        <f>SUM(C26:E26)</f>
        <v>0</v>
      </c>
      <c r="J26" s="164"/>
      <c r="K26" s="163">
        <f>SUM(H26:J26)</f>
        <v>0</v>
      </c>
      <c r="O26" s="164"/>
      <c r="P26" s="161">
        <f>SUM(M26:O26)</f>
        <v>0</v>
      </c>
      <c r="T26" s="164"/>
      <c r="U26" s="161">
        <f>SUM(R26:T26)</f>
        <v>0</v>
      </c>
      <c r="W26" s="161">
        <f>SUM(F26+K26+P26+U26)</f>
        <v>0</v>
      </c>
    </row>
    <row r="27" spans="1:23" x14ac:dyDescent="0.25">
      <c r="A27" s="166">
        <v>70770</v>
      </c>
      <c r="B27" s="167" t="s">
        <v>67</v>
      </c>
      <c r="C27" s="168"/>
      <c r="D27" s="168"/>
      <c r="E27" s="169"/>
      <c r="F27" s="168">
        <f t="shared" ref="F27" si="0">SUM(C27:E27)</f>
        <v>0</v>
      </c>
      <c r="G27" s="168"/>
      <c r="H27" s="168">
        <f>SUM(652.47+66.22)</f>
        <v>718.69</v>
      </c>
      <c r="I27" s="168"/>
      <c r="J27" s="169"/>
      <c r="K27" s="168">
        <f t="shared" ref="K27" si="1">SUM(H27:J27)</f>
        <v>718.69</v>
      </c>
      <c r="L27" s="168"/>
      <c r="M27" s="168"/>
      <c r="N27" s="168">
        <v>227.15</v>
      </c>
      <c r="O27" s="169"/>
      <c r="P27" s="168">
        <f t="shared" ref="P27" si="2">SUM(M27:O27)</f>
        <v>227.15</v>
      </c>
      <c r="Q27" s="168"/>
      <c r="R27" s="168"/>
      <c r="S27" s="168"/>
      <c r="T27" s="169"/>
      <c r="U27" s="168">
        <f t="shared" ref="U27" si="3">SUM(R27:T27)</f>
        <v>0</v>
      </c>
      <c r="V27" s="168"/>
      <c r="W27" s="168">
        <f t="shared" ref="W27" si="4">SUM(F27+K27+P27+U27)</f>
        <v>945.84</v>
      </c>
    </row>
    <row r="28" spans="1:23" x14ac:dyDescent="0.25">
      <c r="B28" s="159" t="s">
        <v>55</v>
      </c>
      <c r="C28" s="38">
        <f>SUM(C23:C26)</f>
        <v>0</v>
      </c>
      <c r="D28" s="38">
        <v>0</v>
      </c>
      <c r="E28" s="160">
        <f ca="1">SUM(E23:E274)</f>
        <v>0</v>
      </c>
      <c r="F28" s="38">
        <f>SUM(F23:F26)</f>
        <v>0</v>
      </c>
      <c r="G28" s="161"/>
      <c r="H28" s="38">
        <f>SUM(H24:H27)</f>
        <v>718.69</v>
      </c>
      <c r="I28" s="38">
        <f>SUM(I24)</f>
        <v>0</v>
      </c>
      <c r="J28" s="160">
        <f>SUM(J24:J27)</f>
        <v>0</v>
      </c>
      <c r="K28" s="38">
        <f>SUM(K23:K27)</f>
        <v>718.69</v>
      </c>
      <c r="L28" s="161"/>
      <c r="M28" s="38">
        <v>0</v>
      </c>
      <c r="N28" s="38">
        <f>SUM(N23:N27)</f>
        <v>227.15</v>
      </c>
      <c r="O28" s="160">
        <v>0</v>
      </c>
      <c r="P28" s="38">
        <f>SUM(P23:P27)</f>
        <v>227.15</v>
      </c>
      <c r="Q28" s="161"/>
      <c r="R28" s="38">
        <f>SUM(R23:R27)</f>
        <v>0</v>
      </c>
      <c r="S28" s="38">
        <v>0</v>
      </c>
      <c r="T28" s="160">
        <f>SUM(T23:T27)</f>
        <v>0</v>
      </c>
      <c r="U28" s="38">
        <f>SUM(U23:U27)</f>
        <v>0</v>
      </c>
      <c r="V28" s="161"/>
      <c r="W28" s="38">
        <f>SUM(F28+K28+P28+U28)</f>
        <v>945.84</v>
      </c>
    </row>
    <row r="29" spans="1:23" x14ac:dyDescent="0.25">
      <c r="B29" s="79"/>
      <c r="C29" s="161"/>
      <c r="D29" s="161"/>
      <c r="E29" s="162"/>
      <c r="F29" s="161"/>
      <c r="G29" s="161"/>
      <c r="H29" s="161"/>
      <c r="I29" s="161"/>
      <c r="J29" s="162"/>
      <c r="K29" s="161"/>
      <c r="L29" s="161"/>
      <c r="M29" s="161"/>
      <c r="N29" s="161"/>
      <c r="O29" s="162"/>
      <c r="P29" s="161"/>
      <c r="Q29" s="161"/>
      <c r="R29" s="161"/>
      <c r="S29" s="161"/>
      <c r="T29" s="162"/>
      <c r="U29" s="161"/>
      <c r="V29" s="161"/>
      <c r="W29" s="161"/>
    </row>
    <row r="30" spans="1:23" x14ac:dyDescent="0.25">
      <c r="A30" s="41" t="s">
        <v>56</v>
      </c>
      <c r="B30" s="79"/>
      <c r="C30" s="161"/>
      <c r="D30" s="161"/>
      <c r="E30" s="162"/>
      <c r="F30" s="161"/>
      <c r="G30" s="161"/>
      <c r="H30" s="161"/>
      <c r="I30" s="161"/>
      <c r="J30" s="162"/>
      <c r="K30" s="161"/>
      <c r="L30" s="161"/>
      <c r="M30" s="161"/>
      <c r="N30" s="161"/>
      <c r="O30" s="162"/>
      <c r="P30" s="161"/>
      <c r="Q30" s="161"/>
      <c r="R30" s="161"/>
      <c r="S30" s="161"/>
      <c r="T30" s="162"/>
      <c r="U30" s="161"/>
      <c r="V30" s="161"/>
      <c r="W30" s="161"/>
    </row>
    <row r="31" spans="1:23" x14ac:dyDescent="0.25">
      <c r="A31" s="27" t="s">
        <v>91</v>
      </c>
      <c r="B31" s="14" t="s">
        <v>92</v>
      </c>
      <c r="C31" s="161"/>
      <c r="D31" s="161"/>
      <c r="E31" s="162"/>
      <c r="F31" s="161">
        <f>SUM(C31:E31)</f>
        <v>0</v>
      </c>
      <c r="G31" s="161"/>
      <c r="H31" s="161"/>
      <c r="I31" s="161"/>
      <c r="J31" s="162"/>
      <c r="K31" s="161">
        <f>SUM(H31:J31)</f>
        <v>0</v>
      </c>
      <c r="L31" s="161"/>
      <c r="M31" s="161">
        <v>15.83</v>
      </c>
      <c r="N31" s="161"/>
      <c r="O31" s="162"/>
      <c r="P31" s="161">
        <f>SUM(M31:O31)</f>
        <v>15.83</v>
      </c>
      <c r="Q31" s="161"/>
      <c r="R31" s="161"/>
      <c r="S31" s="161"/>
      <c r="T31" s="162"/>
      <c r="U31" s="161">
        <f>SUM(R31:T31)</f>
        <v>0</v>
      </c>
      <c r="V31" s="161"/>
      <c r="W31" s="161">
        <f t="shared" ref="W31:W51" si="5">SUM(F31+K31+P31+U31)</f>
        <v>15.83</v>
      </c>
    </row>
    <row r="32" spans="1:23" x14ac:dyDescent="0.25">
      <c r="A32" s="27">
        <v>70070</v>
      </c>
      <c r="B32" s="14" t="s">
        <v>58</v>
      </c>
      <c r="C32" s="161"/>
      <c r="D32" s="161"/>
      <c r="E32" s="162"/>
      <c r="F32" s="161">
        <f>SUM(C32:E32)</f>
        <v>0</v>
      </c>
      <c r="G32" s="161"/>
      <c r="H32" s="161"/>
      <c r="I32" s="161"/>
      <c r="J32" s="162"/>
      <c r="K32" s="161">
        <f>SUM(H32:J32)</f>
        <v>0</v>
      </c>
      <c r="L32" s="161"/>
      <c r="M32" s="161"/>
      <c r="N32" s="161"/>
      <c r="O32" s="162"/>
      <c r="P32" s="161">
        <f>SUM(M32:O32)</f>
        <v>0</v>
      </c>
      <c r="Q32" s="161"/>
      <c r="R32" s="161"/>
      <c r="S32" s="161"/>
      <c r="T32" s="162"/>
      <c r="U32" s="161">
        <f>SUM(R32:T32)</f>
        <v>0</v>
      </c>
      <c r="V32" s="161"/>
      <c r="W32" s="161">
        <f t="shared" si="5"/>
        <v>0</v>
      </c>
    </row>
    <row r="33" spans="1:23" x14ac:dyDescent="0.25">
      <c r="A33" s="27">
        <v>70155</v>
      </c>
      <c r="B33" s="14" t="s">
        <v>59</v>
      </c>
      <c r="C33" s="161"/>
      <c r="D33" s="161"/>
      <c r="E33" s="162"/>
      <c r="F33" s="161">
        <f t="shared" ref="F33:F48" si="6">SUM(C33:E33)</f>
        <v>0</v>
      </c>
      <c r="G33" s="161"/>
      <c r="H33" s="161"/>
      <c r="I33" s="161">
        <v>47.99</v>
      </c>
      <c r="J33" s="162"/>
      <c r="K33" s="161">
        <f t="shared" ref="K33:K48" si="7">SUM(H33:J33)</f>
        <v>47.99</v>
      </c>
      <c r="L33" s="161"/>
      <c r="M33" s="161">
        <v>577</v>
      </c>
      <c r="N33" s="161">
        <v>150</v>
      </c>
      <c r="O33" s="162"/>
      <c r="P33" s="161">
        <f t="shared" ref="P33:P48" si="8">SUM(M33:O33)</f>
        <v>727</v>
      </c>
      <c r="Q33" s="161"/>
      <c r="R33" s="161"/>
      <c r="S33" s="161"/>
      <c r="T33" s="162"/>
      <c r="U33" s="161">
        <f t="shared" ref="U33:U48" si="9">SUM(R33:T33)</f>
        <v>0</v>
      </c>
      <c r="V33" s="161"/>
      <c r="W33" s="161">
        <f t="shared" si="5"/>
        <v>774.99</v>
      </c>
    </row>
    <row r="34" spans="1:23" x14ac:dyDescent="0.25">
      <c r="A34" s="27">
        <v>70165</v>
      </c>
      <c r="B34" s="14" t="s">
        <v>171</v>
      </c>
      <c r="C34" s="161"/>
      <c r="D34" s="161"/>
      <c r="E34" s="162"/>
      <c r="F34" s="161">
        <f t="shared" ref="F34" si="10">SUM(C34:E34)</f>
        <v>0</v>
      </c>
      <c r="G34" s="161"/>
      <c r="H34" s="161"/>
      <c r="I34" s="161"/>
      <c r="J34" s="162"/>
      <c r="K34" s="161">
        <f t="shared" ref="K34" si="11">SUM(H34:J34)</f>
        <v>0</v>
      </c>
      <c r="L34" s="161"/>
      <c r="M34" s="161"/>
      <c r="N34" s="161"/>
      <c r="O34" s="162"/>
      <c r="P34" s="161">
        <f t="shared" ref="P34" si="12">SUM(M34:O34)</f>
        <v>0</v>
      </c>
      <c r="Q34" s="161"/>
      <c r="R34" s="161"/>
      <c r="S34" s="161">
        <v>100</v>
      </c>
      <c r="T34" s="162"/>
      <c r="U34" s="161">
        <f t="shared" ref="U34" si="13">SUM(R34:T34)</f>
        <v>100</v>
      </c>
      <c r="V34" s="161"/>
      <c r="W34" s="161">
        <f t="shared" ref="W34" si="14">SUM(F34+K34+P34+U34)</f>
        <v>100</v>
      </c>
    </row>
    <row r="35" spans="1:23" x14ac:dyDescent="0.25">
      <c r="A35" s="27">
        <v>70215</v>
      </c>
      <c r="B35" s="14" t="s">
        <v>93</v>
      </c>
      <c r="C35" s="161"/>
      <c r="D35" s="161"/>
      <c r="E35" s="162"/>
      <c r="F35" s="161">
        <f t="shared" si="6"/>
        <v>0</v>
      </c>
      <c r="G35" s="161"/>
      <c r="H35" s="161"/>
      <c r="I35" s="161"/>
      <c r="J35" s="162"/>
      <c r="K35" s="161">
        <f t="shared" si="7"/>
        <v>0</v>
      </c>
      <c r="L35" s="161"/>
      <c r="M35" s="161"/>
      <c r="N35" s="161"/>
      <c r="O35" s="162"/>
      <c r="P35" s="161">
        <f t="shared" si="8"/>
        <v>0</v>
      </c>
      <c r="Q35" s="161"/>
      <c r="R35" s="161"/>
      <c r="S35" s="161"/>
      <c r="T35" s="162"/>
      <c r="U35" s="161">
        <f t="shared" si="9"/>
        <v>0</v>
      </c>
      <c r="V35" s="161"/>
      <c r="W35" s="161">
        <f t="shared" si="5"/>
        <v>0</v>
      </c>
    </row>
    <row r="36" spans="1:23" x14ac:dyDescent="0.25">
      <c r="A36" s="27">
        <v>70225</v>
      </c>
      <c r="B36" s="14" t="s">
        <v>61</v>
      </c>
      <c r="C36" s="161"/>
      <c r="D36" s="161"/>
      <c r="E36" s="162"/>
      <c r="F36" s="161">
        <f t="shared" si="6"/>
        <v>0</v>
      </c>
      <c r="G36" s="161"/>
      <c r="H36" s="161"/>
      <c r="I36" s="161"/>
      <c r="J36" s="162"/>
      <c r="K36" s="161">
        <f t="shared" si="7"/>
        <v>0</v>
      </c>
      <c r="L36" s="161"/>
      <c r="M36" s="161"/>
      <c r="N36" s="161"/>
      <c r="O36" s="162"/>
      <c r="P36" s="161">
        <f t="shared" si="8"/>
        <v>0</v>
      </c>
      <c r="Q36" s="161"/>
      <c r="R36" s="161"/>
      <c r="S36" s="161"/>
      <c r="T36" s="162"/>
      <c r="U36" s="161">
        <f t="shared" si="9"/>
        <v>0</v>
      </c>
      <c r="V36" s="161"/>
      <c r="W36" s="161">
        <f t="shared" si="5"/>
        <v>0</v>
      </c>
    </row>
    <row r="37" spans="1:23" x14ac:dyDescent="0.25">
      <c r="A37" s="27">
        <v>70370</v>
      </c>
      <c r="B37" s="14" t="s">
        <v>63</v>
      </c>
      <c r="C37" s="161"/>
      <c r="D37" s="161"/>
      <c r="E37" s="162"/>
      <c r="F37" s="161">
        <f t="shared" si="6"/>
        <v>0</v>
      </c>
      <c r="G37" s="161"/>
      <c r="H37" s="161"/>
      <c r="I37" s="161"/>
      <c r="J37" s="162"/>
      <c r="K37" s="161">
        <f t="shared" si="7"/>
        <v>0</v>
      </c>
      <c r="L37" s="161"/>
      <c r="M37" s="161"/>
      <c r="N37" s="161"/>
      <c r="O37" s="162"/>
      <c r="P37" s="161">
        <f t="shared" si="8"/>
        <v>0</v>
      </c>
      <c r="Q37" s="161"/>
      <c r="R37" s="161"/>
      <c r="S37" s="161"/>
      <c r="T37" s="162"/>
      <c r="U37" s="161">
        <f t="shared" si="9"/>
        <v>0</v>
      </c>
      <c r="V37" s="161"/>
      <c r="W37" s="161">
        <f t="shared" si="5"/>
        <v>0</v>
      </c>
    </row>
    <row r="38" spans="1:23" x14ac:dyDescent="0.25">
      <c r="A38" s="27">
        <v>70525</v>
      </c>
      <c r="B38" s="14" t="s">
        <v>94</v>
      </c>
      <c r="C38" s="161"/>
      <c r="D38" s="161"/>
      <c r="E38" s="162"/>
      <c r="F38" s="161">
        <f t="shared" si="6"/>
        <v>0</v>
      </c>
      <c r="G38" s="161"/>
      <c r="H38" s="161"/>
      <c r="I38" s="161"/>
      <c r="J38" s="162"/>
      <c r="K38" s="161">
        <f t="shared" si="7"/>
        <v>0</v>
      </c>
      <c r="L38" s="161"/>
      <c r="M38" s="161"/>
      <c r="N38" s="161"/>
      <c r="O38" s="162"/>
      <c r="P38" s="161">
        <f t="shared" si="8"/>
        <v>0</v>
      </c>
      <c r="Q38" s="161"/>
      <c r="R38" s="161"/>
      <c r="S38" s="161"/>
      <c r="T38" s="162"/>
      <c r="U38" s="161">
        <f t="shared" si="9"/>
        <v>0</v>
      </c>
      <c r="V38" s="161"/>
      <c r="W38" s="161">
        <f t="shared" si="5"/>
        <v>0</v>
      </c>
    </row>
    <row r="39" spans="1:23" x14ac:dyDescent="0.25">
      <c r="A39" s="27">
        <v>70761</v>
      </c>
      <c r="B39" s="14" t="s">
        <v>95</v>
      </c>
      <c r="C39" s="161"/>
      <c r="D39" s="161"/>
      <c r="E39" s="162"/>
      <c r="F39" s="161">
        <f t="shared" si="6"/>
        <v>0</v>
      </c>
      <c r="G39" s="161"/>
      <c r="H39" s="161"/>
      <c r="I39" s="161"/>
      <c r="J39" s="162"/>
      <c r="K39" s="161">
        <f t="shared" si="7"/>
        <v>0</v>
      </c>
      <c r="L39" s="161"/>
      <c r="M39" s="161"/>
      <c r="N39" s="161"/>
      <c r="O39" s="162"/>
      <c r="P39" s="161">
        <f t="shared" si="8"/>
        <v>0</v>
      </c>
      <c r="Q39" s="161"/>
      <c r="R39" s="161"/>
      <c r="S39" s="161"/>
      <c r="T39" s="162"/>
      <c r="U39" s="161">
        <f t="shared" si="9"/>
        <v>0</v>
      </c>
      <c r="V39" s="161"/>
      <c r="W39" s="161">
        <f t="shared" si="5"/>
        <v>0</v>
      </c>
    </row>
    <row r="40" spans="1:23" x14ac:dyDescent="0.25">
      <c r="A40" s="27">
        <v>70700</v>
      </c>
      <c r="B40" s="14" t="s">
        <v>65</v>
      </c>
      <c r="C40" s="161"/>
      <c r="D40" s="161"/>
      <c r="E40" s="162"/>
      <c r="F40" s="161">
        <f t="shared" si="6"/>
        <v>0</v>
      </c>
      <c r="G40" s="161"/>
      <c r="H40" s="161"/>
      <c r="I40" s="161"/>
      <c r="J40" s="162"/>
      <c r="K40" s="161">
        <f t="shared" si="7"/>
        <v>0</v>
      </c>
      <c r="L40" s="161"/>
      <c r="M40" s="161"/>
      <c r="N40" s="161"/>
      <c r="O40" s="162"/>
      <c r="P40" s="161">
        <f t="shared" si="8"/>
        <v>0</v>
      </c>
      <c r="Q40" s="161"/>
      <c r="R40" s="161"/>
      <c r="S40" s="161"/>
      <c r="T40" s="162"/>
      <c r="U40" s="161">
        <f t="shared" si="9"/>
        <v>0</v>
      </c>
      <c r="V40" s="161"/>
      <c r="W40" s="161">
        <f t="shared" si="5"/>
        <v>0</v>
      </c>
    </row>
    <row r="41" spans="1:23" x14ac:dyDescent="0.25">
      <c r="A41" s="27">
        <v>70805</v>
      </c>
      <c r="B41" s="14" t="s">
        <v>68</v>
      </c>
      <c r="C41" s="161"/>
      <c r="D41" s="161"/>
      <c r="E41" s="162"/>
      <c r="F41" s="161">
        <f t="shared" si="6"/>
        <v>0</v>
      </c>
      <c r="G41" s="161"/>
      <c r="H41" s="161"/>
      <c r="I41" s="161"/>
      <c r="J41" s="162"/>
      <c r="K41" s="161">
        <f t="shared" si="7"/>
        <v>0</v>
      </c>
      <c r="L41" s="161"/>
      <c r="M41" s="161"/>
      <c r="N41" s="161"/>
      <c r="O41" s="162"/>
      <c r="P41" s="161">
        <f t="shared" si="8"/>
        <v>0</v>
      </c>
      <c r="Q41" s="161"/>
      <c r="R41" s="161"/>
      <c r="S41" s="161"/>
      <c r="T41" s="162"/>
      <c r="U41" s="161">
        <f t="shared" si="9"/>
        <v>0</v>
      </c>
      <c r="V41" s="161"/>
      <c r="W41" s="161">
        <f t="shared" si="5"/>
        <v>0</v>
      </c>
    </row>
    <row r="42" spans="1:23" x14ac:dyDescent="0.25">
      <c r="A42" s="27">
        <v>70845</v>
      </c>
      <c r="B42" s="14" t="s">
        <v>70</v>
      </c>
      <c r="C42" s="161"/>
      <c r="D42" s="161"/>
      <c r="E42" s="162"/>
      <c r="F42" s="161">
        <f t="shared" si="6"/>
        <v>0</v>
      </c>
      <c r="G42" s="161"/>
      <c r="H42" s="161"/>
      <c r="I42" s="161"/>
      <c r="J42" s="162"/>
      <c r="K42" s="161">
        <f t="shared" si="7"/>
        <v>0</v>
      </c>
      <c r="L42" s="161"/>
      <c r="M42" s="161"/>
      <c r="N42" s="161"/>
      <c r="O42" s="162"/>
      <c r="P42" s="161">
        <f t="shared" si="8"/>
        <v>0</v>
      </c>
      <c r="Q42" s="161"/>
      <c r="R42" s="161"/>
      <c r="S42" s="161"/>
      <c r="T42" s="162"/>
      <c r="U42" s="161">
        <f t="shared" si="9"/>
        <v>0</v>
      </c>
      <c r="V42" s="161"/>
      <c r="W42" s="161">
        <f t="shared" si="5"/>
        <v>0</v>
      </c>
    </row>
    <row r="43" spans="1:23" x14ac:dyDescent="0.25">
      <c r="A43" s="27">
        <v>70851</v>
      </c>
      <c r="B43" s="14" t="s">
        <v>72</v>
      </c>
      <c r="C43" s="161"/>
      <c r="D43" s="161"/>
      <c r="E43" s="162"/>
      <c r="F43" s="161">
        <f t="shared" si="6"/>
        <v>0</v>
      </c>
      <c r="G43" s="161"/>
      <c r="H43" s="161"/>
      <c r="I43" s="161"/>
      <c r="J43" s="162"/>
      <c r="K43" s="161">
        <f t="shared" si="7"/>
        <v>0</v>
      </c>
      <c r="L43" s="161"/>
      <c r="M43" s="161"/>
      <c r="N43" s="161"/>
      <c r="O43" s="162"/>
      <c r="P43" s="161">
        <f t="shared" si="8"/>
        <v>0</v>
      </c>
      <c r="Q43" s="161"/>
      <c r="R43" s="161"/>
      <c r="S43" s="161"/>
      <c r="T43" s="162"/>
      <c r="U43" s="161">
        <f t="shared" si="9"/>
        <v>0</v>
      </c>
      <c r="V43" s="161"/>
      <c r="W43" s="161">
        <f t="shared" si="5"/>
        <v>0</v>
      </c>
    </row>
    <row r="44" spans="1:23" x14ac:dyDescent="0.25">
      <c r="A44" s="27">
        <v>70915</v>
      </c>
      <c r="B44" s="14" t="s">
        <v>73</v>
      </c>
      <c r="C44" s="161"/>
      <c r="D44" s="161"/>
      <c r="E44" s="162">
        <v>35.299999999999997</v>
      </c>
      <c r="F44" s="161">
        <f t="shared" si="6"/>
        <v>35.299999999999997</v>
      </c>
      <c r="G44" s="161"/>
      <c r="H44" s="161"/>
      <c r="I44" s="161"/>
      <c r="J44" s="162"/>
      <c r="K44" s="161">
        <f t="shared" si="7"/>
        <v>0</v>
      </c>
      <c r="L44" s="161"/>
      <c r="M44" s="161"/>
      <c r="N44" s="161"/>
      <c r="O44" s="162"/>
      <c r="P44" s="161">
        <f t="shared" si="8"/>
        <v>0</v>
      </c>
      <c r="Q44" s="161"/>
      <c r="R44" s="161"/>
      <c r="S44" s="161"/>
      <c r="T44" s="162"/>
      <c r="U44" s="161">
        <f t="shared" si="9"/>
        <v>0</v>
      </c>
      <c r="V44" s="161"/>
      <c r="W44" s="161">
        <f t="shared" si="5"/>
        <v>35.299999999999997</v>
      </c>
    </row>
    <row r="45" spans="1:23" x14ac:dyDescent="0.25">
      <c r="A45" s="27">
        <v>70920</v>
      </c>
      <c r="B45" s="14" t="s">
        <v>159</v>
      </c>
      <c r="C45" s="161"/>
      <c r="D45" s="161"/>
      <c r="E45" s="162"/>
      <c r="F45" s="161">
        <f t="shared" ref="F45" si="15">SUM(C45:E45)</f>
        <v>0</v>
      </c>
      <c r="G45" s="161"/>
      <c r="H45" s="161"/>
      <c r="I45" s="161"/>
      <c r="J45" s="162"/>
      <c r="K45" s="161">
        <f t="shared" ref="K45" si="16">SUM(H45:J45)</f>
        <v>0</v>
      </c>
      <c r="L45" s="161"/>
      <c r="M45" s="161"/>
      <c r="N45" s="161"/>
      <c r="O45" s="162"/>
      <c r="P45" s="161">
        <f t="shared" ref="P45" si="17">SUM(M45:O45)</f>
        <v>0</v>
      </c>
      <c r="Q45" s="161"/>
      <c r="R45" s="161"/>
      <c r="S45" s="161"/>
      <c r="T45" s="162"/>
      <c r="U45" s="161">
        <f t="shared" ref="U45" si="18">SUM(R45:T45)</f>
        <v>0</v>
      </c>
      <c r="V45" s="161"/>
      <c r="W45" s="161">
        <f t="shared" ref="W45" si="19">SUM(F45+K45+P45+U45)</f>
        <v>0</v>
      </c>
    </row>
    <row r="46" spans="1:23" x14ac:dyDescent="0.25">
      <c r="A46" s="27">
        <v>70930</v>
      </c>
      <c r="B46" s="14" t="s">
        <v>96</v>
      </c>
      <c r="C46" s="161"/>
      <c r="D46" s="161"/>
      <c r="E46" s="162"/>
      <c r="F46" s="161">
        <f t="shared" si="6"/>
        <v>0</v>
      </c>
      <c r="G46" s="161"/>
      <c r="H46" s="161"/>
      <c r="I46" s="161"/>
      <c r="J46" s="162"/>
      <c r="K46" s="161">
        <f t="shared" si="7"/>
        <v>0</v>
      </c>
      <c r="L46" s="161"/>
      <c r="M46" s="161"/>
      <c r="N46" s="161"/>
      <c r="O46" s="162"/>
      <c r="P46" s="161">
        <f t="shared" si="8"/>
        <v>0</v>
      </c>
      <c r="Q46" s="161"/>
      <c r="R46" s="161"/>
      <c r="S46" s="161"/>
      <c r="T46" s="162"/>
      <c r="U46" s="161">
        <f t="shared" si="9"/>
        <v>0</v>
      </c>
      <c r="V46" s="161"/>
      <c r="W46" s="161">
        <f t="shared" si="5"/>
        <v>0</v>
      </c>
    </row>
    <row r="47" spans="1:23" x14ac:dyDescent="0.25">
      <c r="A47" s="27">
        <v>70935</v>
      </c>
      <c r="B47" s="14" t="s">
        <v>75</v>
      </c>
      <c r="C47" s="161"/>
      <c r="D47" s="161"/>
      <c r="E47" s="162"/>
      <c r="F47" s="161">
        <f t="shared" si="6"/>
        <v>0</v>
      </c>
      <c r="G47" s="161"/>
      <c r="H47" s="161"/>
      <c r="I47" s="161"/>
      <c r="J47" s="162"/>
      <c r="K47" s="161">
        <f t="shared" si="7"/>
        <v>0</v>
      </c>
      <c r="L47" s="161"/>
      <c r="M47" s="161"/>
      <c r="N47" s="161"/>
      <c r="O47" s="162"/>
      <c r="P47" s="161">
        <f t="shared" si="8"/>
        <v>0</v>
      </c>
      <c r="Q47" s="161"/>
      <c r="R47" s="161"/>
      <c r="S47" s="161"/>
      <c r="T47" s="162"/>
      <c r="U47" s="161">
        <f t="shared" si="9"/>
        <v>0</v>
      </c>
      <c r="V47" s="161"/>
      <c r="W47" s="161">
        <f t="shared" si="5"/>
        <v>0</v>
      </c>
    </row>
    <row r="48" spans="1:23" x14ac:dyDescent="0.25">
      <c r="A48" s="27">
        <v>70940</v>
      </c>
      <c r="B48" s="14" t="s">
        <v>97</v>
      </c>
      <c r="C48" s="161"/>
      <c r="D48" s="161"/>
      <c r="E48" s="162"/>
      <c r="F48" s="161">
        <f t="shared" si="6"/>
        <v>0</v>
      </c>
      <c r="G48" s="161"/>
      <c r="H48" s="161"/>
      <c r="I48" s="161">
        <v>702.42</v>
      </c>
      <c r="J48" s="162">
        <f>SUM(77.82+28.07)</f>
        <v>105.88999999999999</v>
      </c>
      <c r="K48" s="161">
        <f t="shared" si="7"/>
        <v>808.31</v>
      </c>
      <c r="L48" s="161"/>
      <c r="M48" s="161">
        <f>SUM(76.1+503.59+172.45+1.48+158.82+31.96)</f>
        <v>944.39999999999986</v>
      </c>
      <c r="N48" s="161">
        <f>SUM(6.98+20.37+406.57+4.18+82.01)</f>
        <v>520.11</v>
      </c>
      <c r="O48" s="162"/>
      <c r="P48" s="161">
        <f t="shared" si="8"/>
        <v>1464.5099999999998</v>
      </c>
      <c r="Q48" s="161"/>
      <c r="R48" s="161"/>
      <c r="S48" s="161"/>
      <c r="T48" s="162"/>
      <c r="U48" s="161">
        <f t="shared" si="9"/>
        <v>0</v>
      </c>
      <c r="V48" s="161"/>
      <c r="W48" s="161">
        <f t="shared" si="5"/>
        <v>2272.8199999999997</v>
      </c>
    </row>
    <row r="49" spans="1:23" x14ac:dyDescent="0.25">
      <c r="A49" s="27">
        <v>71000</v>
      </c>
      <c r="B49" s="14" t="s">
        <v>79</v>
      </c>
      <c r="C49" s="161"/>
      <c r="D49" s="161"/>
      <c r="E49" s="162"/>
      <c r="F49" s="161">
        <f>SUM(C49:E49)</f>
        <v>0</v>
      </c>
      <c r="G49" s="161"/>
      <c r="H49" s="161"/>
      <c r="I49" s="161"/>
      <c r="J49" s="162"/>
      <c r="K49" s="161">
        <f>SUM(H49:J49)</f>
        <v>0</v>
      </c>
      <c r="L49" s="161"/>
      <c r="M49" s="161"/>
      <c r="N49" s="161"/>
      <c r="O49" s="162"/>
      <c r="P49" s="161">
        <f>SUM(M49:O49)</f>
        <v>0</v>
      </c>
      <c r="Q49" s="161"/>
      <c r="R49" s="161"/>
      <c r="S49" s="161"/>
      <c r="T49" s="162"/>
      <c r="U49" s="161">
        <f>SUM(R49:T49)</f>
        <v>0</v>
      </c>
      <c r="V49" s="161"/>
      <c r="W49" s="161">
        <f t="shared" si="5"/>
        <v>0</v>
      </c>
    </row>
    <row r="50" spans="1:23" x14ac:dyDescent="0.25">
      <c r="A50" s="27">
        <v>71150</v>
      </c>
      <c r="B50" s="14" t="s">
        <v>81</v>
      </c>
      <c r="C50" s="161"/>
      <c r="D50" s="161"/>
      <c r="E50" s="162"/>
      <c r="F50" s="161">
        <f>SUM(C50:E50)</f>
        <v>0</v>
      </c>
      <c r="G50" s="161"/>
      <c r="H50" s="161"/>
      <c r="I50" s="161"/>
      <c r="J50" s="162"/>
      <c r="K50" s="161">
        <f>SUM(H50:J50)</f>
        <v>0</v>
      </c>
      <c r="L50" s="161"/>
      <c r="M50" s="161"/>
      <c r="N50" s="161"/>
      <c r="O50" s="162"/>
      <c r="P50" s="161">
        <f>SUM(M50:O50)</f>
        <v>0</v>
      </c>
      <c r="Q50" s="161"/>
      <c r="R50" s="161"/>
      <c r="S50" s="161"/>
      <c r="T50" s="162"/>
      <c r="U50" s="161">
        <f>SUM(R50:T50)</f>
        <v>0</v>
      </c>
      <c r="V50" s="161"/>
      <c r="W50" s="161">
        <f t="shared" si="5"/>
        <v>0</v>
      </c>
    </row>
    <row r="51" spans="1:23" x14ac:dyDescent="0.25">
      <c r="A51" s="27">
        <v>71170</v>
      </c>
      <c r="B51" s="14" t="s">
        <v>98</v>
      </c>
      <c r="E51" s="162"/>
      <c r="F51" s="161">
        <f>SUM(C51:E51)</f>
        <v>0</v>
      </c>
      <c r="J51" s="170"/>
      <c r="K51" s="161">
        <f>SUM(H51:J51)</f>
        <v>0</v>
      </c>
      <c r="O51" s="170"/>
      <c r="P51" s="161">
        <f>SUM(M51:O51)</f>
        <v>0</v>
      </c>
      <c r="T51" s="170"/>
      <c r="U51" s="161">
        <f>SUM(R51:T51)</f>
        <v>0</v>
      </c>
      <c r="W51" s="161">
        <f t="shared" si="5"/>
        <v>0</v>
      </c>
    </row>
    <row r="52" spans="1:23" s="11" customFormat="1" ht="13.5" x14ac:dyDescent="0.25">
      <c r="B52" s="37" t="s">
        <v>82</v>
      </c>
      <c r="C52" s="38">
        <f>SUM(C31:C51)</f>
        <v>0</v>
      </c>
      <c r="D52" s="38">
        <f>SUM(D31:D51)</f>
        <v>0</v>
      </c>
      <c r="E52" s="160">
        <f>SUM(E31:E51)</f>
        <v>35.299999999999997</v>
      </c>
      <c r="F52" s="38">
        <f>SUM(C52:E52)</f>
        <v>35.299999999999997</v>
      </c>
      <c r="G52" s="39"/>
      <c r="H52" s="38">
        <f>SUM(H31:H51)</f>
        <v>0</v>
      </c>
      <c r="I52" s="38">
        <f>SUM(I31:I51)</f>
        <v>750.41</v>
      </c>
      <c r="J52" s="160">
        <f>SUM(J31:J51)</f>
        <v>105.88999999999999</v>
      </c>
      <c r="K52" s="38">
        <f>SUM(K31:K51)</f>
        <v>856.3</v>
      </c>
      <c r="L52" s="39"/>
      <c r="M52" s="38">
        <f>SUM(M31:M51)</f>
        <v>1537.23</v>
      </c>
      <c r="N52" s="38">
        <f>SUM(N31:N51)</f>
        <v>670.11</v>
      </c>
      <c r="O52" s="160">
        <f>SUM(O31:O51)</f>
        <v>0</v>
      </c>
      <c r="P52" s="38">
        <f>SUM(P31:P51)</f>
        <v>2207.3399999999997</v>
      </c>
      <c r="Q52" s="39"/>
      <c r="R52" s="38">
        <f>SUM(R31:R51)</f>
        <v>0</v>
      </c>
      <c r="S52" s="38">
        <f>SUM(S31:S51)</f>
        <v>100</v>
      </c>
      <c r="T52" s="160">
        <f>SUM(T31:T51)</f>
        <v>0</v>
      </c>
      <c r="U52" s="38">
        <f>SUM(U31:U49)</f>
        <v>100</v>
      </c>
      <c r="V52" s="39"/>
      <c r="W52" s="38">
        <f>SUM(F52+K52+P52+U52)</f>
        <v>3198.9399999999996</v>
      </c>
    </row>
    <row r="53" spans="1:23" x14ac:dyDescent="0.25">
      <c r="C53" s="161"/>
      <c r="D53" s="161"/>
      <c r="E53" s="161"/>
      <c r="F53" s="40"/>
      <c r="G53" s="161"/>
      <c r="H53" s="161"/>
      <c r="I53" s="161"/>
      <c r="J53" s="161"/>
      <c r="K53" s="40"/>
      <c r="L53" s="161"/>
      <c r="M53" s="161"/>
      <c r="N53" s="161"/>
      <c r="O53" s="161"/>
      <c r="P53" s="40"/>
      <c r="Q53" s="161"/>
      <c r="R53" s="161"/>
      <c r="S53" s="161"/>
      <c r="T53" s="161"/>
      <c r="U53" s="40"/>
      <c r="V53" s="161"/>
      <c r="W53" s="40"/>
    </row>
    <row r="54" spans="1:23" x14ac:dyDescent="0.25">
      <c r="B54" s="46" t="s">
        <v>99</v>
      </c>
      <c r="C54" s="47">
        <f>SUM(C28+C52)</f>
        <v>0</v>
      </c>
      <c r="D54" s="47">
        <f>SUM(D28+D52)</f>
        <v>0</v>
      </c>
      <c r="E54" s="171">
        <f ca="1">SUM(E28+E52)</f>
        <v>35.299999999999997</v>
      </c>
      <c r="F54" s="172">
        <f ca="1">SUM(C54:E54)</f>
        <v>35.299999999999997</v>
      </c>
      <c r="G54" s="161"/>
      <c r="H54" s="47">
        <f>SUM(H28+H52)</f>
        <v>718.69</v>
      </c>
      <c r="I54" s="47">
        <f>SUM(I28+I52)</f>
        <v>750.41</v>
      </c>
      <c r="J54" s="47">
        <f>SUM(J28+J52)</f>
        <v>105.88999999999999</v>
      </c>
      <c r="K54" s="172">
        <f>SUM(H54:J54)</f>
        <v>1574.9899999999998</v>
      </c>
      <c r="L54" s="161"/>
      <c r="M54" s="47">
        <f>SUM(M28+M52)</f>
        <v>1537.23</v>
      </c>
      <c r="N54" s="47">
        <f>SUM(N28+N52)</f>
        <v>897.26</v>
      </c>
      <c r="O54" s="47">
        <f>SUM(O28+O52)</f>
        <v>0</v>
      </c>
      <c r="P54" s="172">
        <f>SUM(M54:O54)</f>
        <v>2434.4899999999998</v>
      </c>
      <c r="Q54" s="161"/>
      <c r="R54" s="47">
        <f>SUM(R28+R52)</f>
        <v>0</v>
      </c>
      <c r="S54" s="47">
        <f>SUM(S28+S52)</f>
        <v>100</v>
      </c>
      <c r="T54" s="47">
        <f>SUM(T28+T52)</f>
        <v>0</v>
      </c>
      <c r="U54" s="172">
        <f>SUM(R54:T54)</f>
        <v>100</v>
      </c>
      <c r="V54" s="161"/>
      <c r="W54" s="47">
        <f>SUM(W28+W52)</f>
        <v>4144.78</v>
      </c>
    </row>
    <row r="55" spans="1:23" x14ac:dyDescent="0.25">
      <c r="C55" s="161"/>
      <c r="D55" s="161"/>
      <c r="E55" s="161"/>
      <c r="F55" s="40"/>
      <c r="G55" s="161"/>
      <c r="H55" s="161"/>
      <c r="I55" s="161"/>
      <c r="J55" s="161"/>
      <c r="K55" s="40"/>
      <c r="L55" s="161"/>
      <c r="M55" s="161"/>
      <c r="N55" s="161"/>
      <c r="O55" s="161"/>
      <c r="P55" s="40"/>
      <c r="Q55" s="161"/>
      <c r="R55" s="161"/>
      <c r="S55" s="161"/>
      <c r="T55" s="161"/>
      <c r="U55" s="40"/>
      <c r="V55" s="161"/>
      <c r="W55" s="40"/>
    </row>
    <row r="56" spans="1:23" x14ac:dyDescent="0.25"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</row>
    <row r="57" spans="1:23" x14ac:dyDescent="0.25">
      <c r="B57" s="46" t="s">
        <v>84</v>
      </c>
      <c r="C57" s="47">
        <f>SUM(C54+C17)</f>
        <v>0</v>
      </c>
      <c r="D57" s="47">
        <f>SUM(D54+D17)</f>
        <v>0</v>
      </c>
      <c r="E57" s="171">
        <f ca="1">SUM(E54+E17)</f>
        <v>35.299999999999997</v>
      </c>
      <c r="F57" s="47">
        <f ca="1">SUM(F54+F17)</f>
        <v>35.299999999999997</v>
      </c>
      <c r="G57" s="39"/>
      <c r="H57" s="47">
        <f>SUM(H54+H17)</f>
        <v>718.69</v>
      </c>
      <c r="I57" s="47">
        <f>SUM(I54+I17)</f>
        <v>750.41</v>
      </c>
      <c r="J57" s="171">
        <f>SUM(J54+J17)</f>
        <v>105.88999999999999</v>
      </c>
      <c r="K57" s="47">
        <f>SUM(K54+K17)</f>
        <v>1574.9899999999998</v>
      </c>
      <c r="L57" s="39"/>
      <c r="M57" s="47">
        <f>SUM(M54+M17)</f>
        <v>1640.3600000000001</v>
      </c>
      <c r="N57" s="47">
        <f>SUM(N54+N17)</f>
        <v>897.26</v>
      </c>
      <c r="O57" s="171">
        <f>SUM(O54+O17)</f>
        <v>0</v>
      </c>
      <c r="P57" s="47">
        <f>SUM(P54+P17)</f>
        <v>2537.62</v>
      </c>
      <c r="Q57" s="39"/>
      <c r="R57" s="47">
        <f>SUM(R54+R17)</f>
        <v>0</v>
      </c>
      <c r="S57" s="47">
        <f>SUM(S54+S17)</f>
        <v>100</v>
      </c>
      <c r="T57" s="171">
        <f>SUM(T54+T17)</f>
        <v>0</v>
      </c>
      <c r="U57" s="47">
        <f>SUM(U54+U17)</f>
        <v>100</v>
      </c>
      <c r="V57" s="39"/>
      <c r="W57" s="47">
        <f>SUM(W17+W54)</f>
        <v>4247.91</v>
      </c>
    </row>
    <row r="58" spans="1:23" x14ac:dyDescent="0.25">
      <c r="B58" s="79"/>
      <c r="C58" s="79"/>
      <c r="D58" s="79"/>
      <c r="E58" s="79"/>
      <c r="F58" s="49"/>
      <c r="G58" s="79"/>
      <c r="I58" s="79"/>
      <c r="J58" s="79"/>
      <c r="K58" s="49"/>
      <c r="L58" s="79"/>
      <c r="M58" s="79"/>
      <c r="N58" s="79"/>
      <c r="O58" s="79"/>
      <c r="P58" s="49"/>
      <c r="Q58" s="79"/>
      <c r="R58" s="79"/>
      <c r="S58" s="79"/>
      <c r="T58" s="79"/>
      <c r="U58" s="49"/>
      <c r="V58" s="79"/>
      <c r="W58" s="49"/>
    </row>
    <row r="59" spans="1:23" x14ac:dyDescent="0.25">
      <c r="B59" s="79"/>
      <c r="C59" s="79"/>
      <c r="D59" s="79"/>
      <c r="E59" s="79"/>
      <c r="F59" s="79"/>
      <c r="G59" s="79"/>
      <c r="I59" s="79"/>
      <c r="J59" s="79"/>
      <c r="K59" s="173"/>
      <c r="L59" s="79"/>
      <c r="M59" s="79"/>
      <c r="N59" s="79"/>
      <c r="O59" s="79"/>
      <c r="P59" s="79"/>
      <c r="Q59" s="79"/>
      <c r="R59" s="79"/>
      <c r="S59" s="79"/>
      <c r="T59" s="79"/>
      <c r="V59" s="79"/>
      <c r="W59" s="79"/>
    </row>
    <row r="60" spans="1:23" x14ac:dyDescent="0.25">
      <c r="A60" s="174"/>
      <c r="B60" s="175"/>
      <c r="C60" s="79"/>
      <c r="D60" s="79"/>
      <c r="E60" s="79"/>
      <c r="F60" s="79"/>
      <c r="G60" s="79"/>
      <c r="I60" s="79"/>
      <c r="J60" s="79"/>
      <c r="K60" s="173"/>
      <c r="L60" s="79"/>
      <c r="M60" s="79"/>
      <c r="N60" s="79"/>
      <c r="O60" s="79"/>
      <c r="P60" s="79"/>
      <c r="Q60" s="79"/>
      <c r="R60" s="79"/>
      <c r="S60" s="79"/>
      <c r="T60" s="79"/>
      <c r="V60" s="79"/>
    </row>
    <row r="61" spans="1:23" s="11" customFormat="1" ht="13.5" x14ac:dyDescent="0.25">
      <c r="A61" s="176"/>
      <c r="W61" s="69"/>
    </row>
    <row r="62" spans="1:23" x14ac:dyDescent="0.25">
      <c r="F62" s="79"/>
      <c r="G62" s="79"/>
      <c r="H62" s="53"/>
      <c r="K62" s="79"/>
      <c r="L62" s="79"/>
      <c r="P62" s="79"/>
      <c r="Q62" s="79"/>
      <c r="U62" s="79"/>
      <c r="V62" s="79"/>
      <c r="W62" s="69"/>
    </row>
    <row r="63" spans="1:23" x14ac:dyDescent="0.25">
      <c r="H63" s="53"/>
      <c r="W63" s="56"/>
    </row>
    <row r="64" spans="1:23" x14ac:dyDescent="0.25">
      <c r="A64" s="174"/>
      <c r="H64" s="53"/>
      <c r="W64" s="56"/>
    </row>
    <row r="65" spans="1:23" x14ac:dyDescent="0.25">
      <c r="F65" s="79"/>
      <c r="G65" s="79"/>
      <c r="H65" s="53"/>
      <c r="K65" s="79"/>
      <c r="L65" s="79"/>
      <c r="P65" s="79"/>
      <c r="Q65" s="79"/>
      <c r="U65" s="79"/>
      <c r="V65" s="79"/>
      <c r="W65" s="56"/>
    </row>
    <row r="66" spans="1:23" x14ac:dyDescent="0.25">
      <c r="F66" s="79"/>
      <c r="G66" s="79"/>
      <c r="H66" s="53"/>
      <c r="K66" s="79"/>
      <c r="L66" s="79"/>
      <c r="P66" s="79"/>
      <c r="Q66" s="79"/>
      <c r="U66" s="79"/>
      <c r="V66" s="79"/>
      <c r="W66" s="69"/>
    </row>
    <row r="67" spans="1:23" x14ac:dyDescent="0.25">
      <c r="F67" s="79"/>
      <c r="G67" s="79"/>
      <c r="H67" s="53"/>
      <c r="K67" s="79"/>
      <c r="L67" s="79"/>
      <c r="P67" s="79"/>
      <c r="Q67" s="79"/>
      <c r="U67" s="79"/>
      <c r="V67" s="79"/>
    </row>
    <row r="68" spans="1:23" x14ac:dyDescent="0.25">
      <c r="F68" s="79"/>
      <c r="G68" s="79"/>
      <c r="H68" s="53"/>
      <c r="K68" s="79"/>
      <c r="L68" s="79"/>
      <c r="P68" s="79"/>
      <c r="Q68" s="79"/>
      <c r="U68" s="79"/>
      <c r="V68" s="79"/>
    </row>
    <row r="69" spans="1:23" x14ac:dyDescent="0.25">
      <c r="F69" s="79"/>
      <c r="G69" s="79"/>
      <c r="I69" s="177"/>
      <c r="K69" s="79"/>
      <c r="L69" s="79"/>
      <c r="P69" s="79"/>
      <c r="Q69" s="79"/>
      <c r="U69" s="79"/>
      <c r="V69" s="79"/>
    </row>
    <row r="70" spans="1:23" x14ac:dyDescent="0.25">
      <c r="F70" s="79"/>
      <c r="G70" s="79"/>
      <c r="H70" s="53"/>
      <c r="K70" s="79"/>
      <c r="L70" s="79"/>
      <c r="P70" s="79"/>
      <c r="Q70" s="79"/>
      <c r="U70" s="79"/>
      <c r="V70" s="79"/>
    </row>
    <row r="71" spans="1:23" x14ac:dyDescent="0.25">
      <c r="A71" s="178"/>
      <c r="F71" s="79"/>
      <c r="G71" s="79"/>
      <c r="H71" s="53"/>
      <c r="K71" s="79"/>
      <c r="L71" s="79"/>
      <c r="P71" s="79"/>
      <c r="Q71" s="79"/>
      <c r="U71" s="79"/>
      <c r="V71" s="79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59"/>
  <sheetViews>
    <sheetView zoomScaleNormal="100" workbookViewId="0">
      <pane xSplit="2" ySplit="10" topLeftCell="F23" activePane="bottomRight" state="frozen"/>
      <selection pane="topRight" activeCell="C1" sqref="C1"/>
      <selection pane="bottomLeft" activeCell="A10" sqref="A10"/>
      <selection pane="bottomRight" activeCell="K54" sqref="K54"/>
    </sheetView>
  </sheetViews>
  <sheetFormatPr defaultColWidth="8.7109375" defaultRowHeight="15" x14ac:dyDescent="0.25"/>
  <cols>
    <col min="1" max="1" width="44.140625" style="53" customWidth="1"/>
    <col min="2" max="2" width="55.140625" style="53" bestFit="1" customWidth="1"/>
    <col min="3" max="3" width="10.28515625" style="53" bestFit="1" customWidth="1"/>
    <col min="4" max="4" width="10.42578125" style="53" bestFit="1" customWidth="1"/>
    <col min="5" max="5" width="10.28515625" style="53" bestFit="1" customWidth="1"/>
    <col min="6" max="6" width="11.42578125" style="53" bestFit="1" customWidth="1"/>
    <col min="7" max="7" width="12.42578125" style="53" customWidth="1"/>
    <col min="8" max="8" width="10.28515625" style="53" bestFit="1" customWidth="1"/>
    <col min="9" max="10" width="9.28515625" style="53" customWidth="1"/>
    <col min="11" max="11" width="10.42578125" style="53" bestFit="1" customWidth="1"/>
    <col min="12" max="12" width="12.42578125" style="53" customWidth="1"/>
    <col min="13" max="16" width="10.140625" style="53" bestFit="1" customWidth="1"/>
    <col min="17" max="17" width="12.42578125" style="53" customWidth="1"/>
    <col min="18" max="20" width="10.140625" style="53" bestFit="1" customWidth="1"/>
    <col min="21" max="21" width="11.28515625" style="53" bestFit="1" customWidth="1"/>
    <col min="22" max="22" width="12.42578125" style="53" customWidth="1"/>
    <col min="23" max="23" width="11.42578125" style="53" customWidth="1"/>
    <col min="24" max="24" width="9.5703125" style="53" bestFit="1" customWidth="1"/>
    <col min="25" max="16384" width="8.7109375" style="53"/>
  </cols>
  <sheetData>
    <row r="1" spans="1:23" s="11" customFormat="1" ht="13.5" x14ac:dyDescent="0.25">
      <c r="A1" s="11" t="s">
        <v>85</v>
      </c>
    </row>
    <row r="2" spans="1:23" s="14" customFormat="1" ht="13.5" x14ac:dyDescent="0.25">
      <c r="A2" s="11" t="s">
        <v>1</v>
      </c>
      <c r="B2" s="12">
        <v>88001.09</v>
      </c>
    </row>
    <row r="3" spans="1:23" s="14" customFormat="1" ht="13.5" x14ac:dyDescent="0.25">
      <c r="A3" s="14" t="s">
        <v>2</v>
      </c>
      <c r="B3" s="58"/>
    </row>
    <row r="4" spans="1:23" x14ac:dyDescent="0.25">
      <c r="A4" s="11" t="s">
        <v>100</v>
      </c>
      <c r="B4" s="179">
        <f>SUM(B2:B3)</f>
        <v>88001.09</v>
      </c>
      <c r="C4" s="180"/>
    </row>
    <row r="5" spans="1:23" x14ac:dyDescent="0.25">
      <c r="A5" s="19" t="s">
        <v>167</v>
      </c>
      <c r="B5" s="150">
        <f>SUM(-44.31-88-18.52)</f>
        <v>-150.83000000000001</v>
      </c>
      <c r="C5" s="180"/>
    </row>
    <row r="6" spans="1:23" s="26" customFormat="1" ht="13.5" x14ac:dyDescent="0.25">
      <c r="A6" s="149" t="s">
        <v>3</v>
      </c>
      <c r="B6" s="150">
        <f>SUM(-W54)</f>
        <v>-3756.44</v>
      </c>
      <c r="C6" s="29"/>
    </row>
    <row r="7" spans="1:23" s="26" customFormat="1" ht="13.5" x14ac:dyDescent="0.25">
      <c r="A7" s="22" t="s">
        <v>170</v>
      </c>
      <c r="B7" s="23">
        <f>SUM(B4:B6)</f>
        <v>84093.819999999992</v>
      </c>
      <c r="C7" s="29"/>
    </row>
    <row r="8" spans="1:23" s="26" customFormat="1" ht="13.5" x14ac:dyDescent="0.25">
      <c r="A8" s="27"/>
      <c r="B8" s="29"/>
      <c r="C8" s="29"/>
    </row>
    <row r="9" spans="1:23" s="26" customFormat="1" ht="13.5" x14ac:dyDescent="0.25">
      <c r="A9" s="27"/>
      <c r="B9" s="29"/>
      <c r="H9" s="152"/>
    </row>
    <row r="10" spans="1:23" x14ac:dyDescent="0.25">
      <c r="C10" s="26"/>
      <c r="D10" s="26"/>
      <c r="F10" s="26"/>
      <c r="G10" s="26"/>
      <c r="H10" s="26"/>
      <c r="K10" s="26"/>
      <c r="L10" s="26"/>
      <c r="O10" s="26"/>
      <c r="P10" s="26"/>
      <c r="Q10" s="26"/>
      <c r="S10" s="26"/>
      <c r="U10" s="26"/>
      <c r="V10" s="26"/>
      <c r="W10" s="26"/>
    </row>
    <row r="11" spans="1:23" s="75" customFormat="1" x14ac:dyDescent="0.25">
      <c r="A11" s="26"/>
      <c r="C11" s="31" t="s">
        <v>5</v>
      </c>
      <c r="D11" s="31" t="s">
        <v>6</v>
      </c>
      <c r="E11" s="153" t="s">
        <v>7</v>
      </c>
      <c r="F11" s="31" t="s">
        <v>8</v>
      </c>
      <c r="G11" s="31"/>
      <c r="H11" s="154" t="s">
        <v>9</v>
      </c>
      <c r="I11" s="31" t="s">
        <v>10</v>
      </c>
      <c r="J11" s="153" t="s">
        <v>11</v>
      </c>
      <c r="K11" s="31" t="s">
        <v>12</v>
      </c>
      <c r="L11" s="31"/>
      <c r="M11" s="31" t="s">
        <v>13</v>
      </c>
      <c r="N11" s="31" t="s">
        <v>14</v>
      </c>
      <c r="O11" s="153" t="s">
        <v>15</v>
      </c>
      <c r="P11" s="31" t="s">
        <v>16</v>
      </c>
      <c r="Q11" s="31"/>
      <c r="R11" s="31" t="s">
        <v>17</v>
      </c>
      <c r="S11" s="31" t="s">
        <v>18</v>
      </c>
      <c r="T11" s="153" t="s">
        <v>19</v>
      </c>
      <c r="U11" s="31" t="s">
        <v>20</v>
      </c>
      <c r="V11" s="31"/>
      <c r="W11" s="26" t="s">
        <v>21</v>
      </c>
    </row>
    <row r="12" spans="1:23" s="75" customFormat="1" x14ac:dyDescent="0.25">
      <c r="A12" s="31" t="s">
        <v>22</v>
      </c>
      <c r="C12" s="31" t="s">
        <v>23</v>
      </c>
      <c r="D12" s="31" t="s">
        <v>23</v>
      </c>
      <c r="E12" s="153" t="s">
        <v>23</v>
      </c>
      <c r="F12" s="31" t="s">
        <v>23</v>
      </c>
      <c r="G12" s="31"/>
      <c r="H12" s="154" t="s">
        <v>23</v>
      </c>
      <c r="I12" s="31" t="s">
        <v>23</v>
      </c>
      <c r="J12" s="153" t="s">
        <v>23</v>
      </c>
      <c r="K12" s="31" t="s">
        <v>23</v>
      </c>
      <c r="L12" s="31"/>
      <c r="M12" s="31" t="s">
        <v>23</v>
      </c>
      <c r="N12" s="31" t="s">
        <v>23</v>
      </c>
      <c r="O12" s="153" t="s">
        <v>23</v>
      </c>
      <c r="P12" s="31" t="s">
        <v>23</v>
      </c>
      <c r="Q12" s="31"/>
      <c r="R12" s="31" t="s">
        <v>23</v>
      </c>
      <c r="S12" s="31" t="s">
        <v>23</v>
      </c>
      <c r="T12" s="153" t="s">
        <v>23</v>
      </c>
      <c r="U12" s="31" t="s">
        <v>23</v>
      </c>
      <c r="V12" s="31"/>
      <c r="W12" s="31" t="s">
        <v>23</v>
      </c>
    </row>
    <row r="13" spans="1:23" s="75" customFormat="1" x14ac:dyDescent="0.25">
      <c r="A13" s="31"/>
      <c r="C13" s="31"/>
      <c r="D13" s="31"/>
      <c r="E13" s="153"/>
      <c r="F13" s="31"/>
      <c r="G13" s="31"/>
      <c r="H13" s="154"/>
      <c r="I13" s="31"/>
      <c r="J13" s="153"/>
      <c r="K13" s="31"/>
      <c r="L13" s="31"/>
      <c r="M13" s="31"/>
      <c r="N13" s="31"/>
      <c r="O13" s="153"/>
      <c r="P13" s="31"/>
      <c r="Q13" s="31"/>
      <c r="R13" s="31"/>
      <c r="S13" s="31"/>
      <c r="T13" s="153"/>
      <c r="U13" s="26"/>
      <c r="V13" s="31"/>
      <c r="W13" s="26"/>
    </row>
    <row r="14" spans="1:23" s="75" customFormat="1" x14ac:dyDescent="0.25">
      <c r="A14" s="33" t="s">
        <v>24</v>
      </c>
      <c r="C14" s="31"/>
      <c r="D14" s="31"/>
      <c r="E14" s="153"/>
      <c r="F14" s="31"/>
      <c r="G14" s="31"/>
      <c r="H14" s="154"/>
      <c r="I14" s="31"/>
      <c r="J14" s="153"/>
      <c r="K14" s="31"/>
      <c r="L14" s="31"/>
      <c r="M14" s="31"/>
      <c r="N14" s="31"/>
      <c r="O14" s="153"/>
      <c r="P14" s="31"/>
      <c r="Q14" s="31"/>
      <c r="R14" s="31"/>
      <c r="S14" s="31"/>
      <c r="T14" s="153"/>
      <c r="U14" s="26"/>
      <c r="V14" s="31"/>
      <c r="W14" s="26"/>
    </row>
    <row r="15" spans="1:23" s="79" customFormat="1" x14ac:dyDescent="0.25">
      <c r="A15" s="53"/>
      <c r="B15" s="159" t="s">
        <v>90</v>
      </c>
      <c r="C15" s="38">
        <v>0</v>
      </c>
      <c r="D15" s="38">
        <v>0</v>
      </c>
      <c r="E15" s="160">
        <v>0</v>
      </c>
      <c r="F15" s="38">
        <f>SUM(C15:E15)</f>
        <v>0</v>
      </c>
      <c r="G15" s="39"/>
      <c r="H15" s="38">
        <v>0</v>
      </c>
      <c r="I15" s="38">
        <v>0</v>
      </c>
      <c r="J15" s="160">
        <v>0</v>
      </c>
      <c r="K15" s="38">
        <f>SUM(H15:J15)</f>
        <v>0</v>
      </c>
      <c r="L15" s="39"/>
      <c r="M15" s="38">
        <v>0</v>
      </c>
      <c r="N15" s="38">
        <v>0</v>
      </c>
      <c r="O15" s="160">
        <v>0</v>
      </c>
      <c r="P15" s="38">
        <f>SUM(M15:O15)</f>
        <v>0</v>
      </c>
      <c r="Q15" s="39"/>
      <c r="R15" s="38">
        <v>0</v>
      </c>
      <c r="S15" s="38">
        <v>0</v>
      </c>
      <c r="T15" s="160">
        <v>0</v>
      </c>
      <c r="U15" s="38">
        <f>SUM(R15:T15)</f>
        <v>0</v>
      </c>
      <c r="V15" s="39"/>
      <c r="W15" s="38">
        <f>SUM(F15+K15+P15+U15)</f>
        <v>0</v>
      </c>
    </row>
    <row r="16" spans="1:23" s="79" customFormat="1" x14ac:dyDescent="0.25">
      <c r="A16" s="53"/>
      <c r="C16" s="161"/>
      <c r="D16" s="161"/>
      <c r="E16" s="162"/>
      <c r="F16" s="161"/>
      <c r="G16" s="161"/>
      <c r="H16" s="161"/>
      <c r="I16" s="161"/>
      <c r="J16" s="162"/>
      <c r="K16" s="161"/>
      <c r="L16" s="161"/>
      <c r="M16" s="161"/>
      <c r="N16" s="161"/>
      <c r="O16" s="162"/>
      <c r="P16" s="161"/>
      <c r="Q16" s="161"/>
      <c r="R16" s="161"/>
      <c r="S16" s="161"/>
      <c r="T16" s="162"/>
      <c r="U16" s="161"/>
      <c r="V16" s="161"/>
      <c r="W16" s="161"/>
    </row>
    <row r="17" spans="1:24" s="79" customFormat="1" x14ac:dyDescent="0.25">
      <c r="A17" s="53"/>
      <c r="C17" s="161"/>
      <c r="D17" s="161"/>
      <c r="E17" s="162"/>
      <c r="F17" s="161"/>
      <c r="G17" s="161"/>
      <c r="H17" s="161"/>
      <c r="I17" s="161"/>
      <c r="J17" s="162"/>
      <c r="K17" s="161"/>
      <c r="L17" s="161"/>
      <c r="M17" s="161"/>
      <c r="N17" s="161"/>
      <c r="O17" s="162"/>
      <c r="P17" s="161"/>
      <c r="Q17" s="161"/>
      <c r="R17" s="161"/>
      <c r="S17" s="161"/>
      <c r="T17" s="162"/>
      <c r="U17" s="161"/>
      <c r="V17" s="161"/>
      <c r="W17" s="161"/>
    </row>
    <row r="18" spans="1:24" s="79" customFormat="1" x14ac:dyDescent="0.25">
      <c r="A18" s="33" t="s">
        <v>41</v>
      </c>
      <c r="C18" s="161"/>
      <c r="D18" s="161"/>
      <c r="E18" s="162"/>
      <c r="F18" s="161"/>
      <c r="G18" s="161"/>
      <c r="H18" s="161"/>
      <c r="I18" s="161"/>
      <c r="J18" s="162"/>
      <c r="K18" s="161"/>
      <c r="L18" s="161"/>
      <c r="M18" s="161"/>
      <c r="N18" s="161"/>
      <c r="O18" s="162"/>
      <c r="P18" s="161"/>
      <c r="Q18" s="161"/>
      <c r="R18" s="161"/>
      <c r="S18" s="161"/>
      <c r="T18" s="162"/>
      <c r="U18" s="161"/>
      <c r="V18" s="161"/>
      <c r="W18" s="161"/>
    </row>
    <row r="19" spans="1:24" s="79" customFormat="1" x14ac:dyDescent="0.25">
      <c r="A19" s="181"/>
      <c r="C19" s="161"/>
      <c r="D19" s="161"/>
      <c r="E19" s="162"/>
      <c r="F19" s="161"/>
      <c r="G19" s="161"/>
      <c r="H19" s="161"/>
      <c r="I19" s="161"/>
      <c r="J19" s="162"/>
      <c r="K19" s="161"/>
      <c r="L19" s="161"/>
      <c r="M19" s="161"/>
      <c r="N19" s="161"/>
      <c r="O19" s="162"/>
      <c r="P19" s="161"/>
      <c r="Q19" s="161"/>
      <c r="R19" s="161"/>
      <c r="S19" s="161"/>
      <c r="T19" s="162"/>
      <c r="U19" s="161"/>
      <c r="V19" s="161"/>
      <c r="W19" s="161"/>
    </row>
    <row r="20" spans="1:24" s="79" customFormat="1" x14ac:dyDescent="0.25">
      <c r="A20" s="33" t="s">
        <v>42</v>
      </c>
      <c r="C20" s="161"/>
      <c r="D20" s="161"/>
      <c r="E20" s="162"/>
      <c r="F20" s="161"/>
      <c r="G20" s="161"/>
      <c r="H20" s="161"/>
      <c r="I20" s="161"/>
      <c r="J20" s="162"/>
      <c r="K20" s="161"/>
      <c r="L20" s="161"/>
      <c r="M20" s="161"/>
      <c r="N20" s="161"/>
      <c r="O20" s="162"/>
      <c r="P20" s="161"/>
      <c r="Q20" s="161"/>
      <c r="R20" s="161"/>
      <c r="S20" s="161"/>
      <c r="T20" s="162"/>
      <c r="U20" s="161"/>
      <c r="V20" s="161"/>
      <c r="W20" s="161"/>
    </row>
    <row r="21" spans="1:24" s="79" customFormat="1" x14ac:dyDescent="0.25">
      <c r="A21" s="27">
        <v>70265</v>
      </c>
      <c r="B21" s="14" t="s">
        <v>48</v>
      </c>
      <c r="C21" s="161"/>
      <c r="D21" s="161"/>
      <c r="E21" s="162"/>
      <c r="F21" s="161">
        <f t="shared" ref="F21:F26" si="0">SUM(C21:E21)</f>
        <v>0</v>
      </c>
      <c r="G21" s="161"/>
      <c r="H21" s="161"/>
      <c r="I21" s="161"/>
      <c r="J21" s="162"/>
      <c r="K21" s="161">
        <f t="shared" ref="K21:K26" si="1">SUM(H21:J21)</f>
        <v>0</v>
      </c>
      <c r="L21" s="161"/>
      <c r="M21" s="161"/>
      <c r="N21" s="161"/>
      <c r="O21" s="162"/>
      <c r="P21" s="161">
        <f t="shared" ref="P21:P26" si="2">SUM(M21:O21)</f>
        <v>0</v>
      </c>
      <c r="Q21" s="161"/>
      <c r="R21" s="161"/>
      <c r="S21" s="161"/>
      <c r="T21" s="162"/>
      <c r="U21" s="161">
        <f t="shared" ref="U21:U26" si="3">SUM(R21:T21)</f>
        <v>0</v>
      </c>
      <c r="V21" s="161"/>
      <c r="W21" s="161">
        <f t="shared" ref="W21:W26" si="4">SUM(U21+P21+K21+F21)</f>
        <v>0</v>
      </c>
    </row>
    <row r="22" spans="1:24" s="79" customFormat="1" x14ac:dyDescent="0.25">
      <c r="A22" s="27">
        <v>70270</v>
      </c>
      <c r="B22" s="14" t="s">
        <v>50</v>
      </c>
      <c r="C22" s="161">
        <f>SUM(88+330)</f>
        <v>418</v>
      </c>
      <c r="D22" s="161"/>
      <c r="E22" s="162"/>
      <c r="F22" s="161">
        <f t="shared" si="0"/>
        <v>418</v>
      </c>
      <c r="G22" s="161"/>
      <c r="H22" s="161"/>
      <c r="I22" s="161"/>
      <c r="J22" s="162"/>
      <c r="K22" s="161">
        <f t="shared" si="1"/>
        <v>0</v>
      </c>
      <c r="L22" s="161"/>
      <c r="M22" s="161"/>
      <c r="N22" s="161"/>
      <c r="O22" s="162"/>
      <c r="P22" s="161">
        <f t="shared" si="2"/>
        <v>0</v>
      </c>
      <c r="Q22" s="161"/>
      <c r="R22" s="161"/>
      <c r="S22" s="161"/>
      <c r="T22" s="162"/>
      <c r="U22" s="161">
        <f t="shared" si="3"/>
        <v>0</v>
      </c>
      <c r="V22" s="161"/>
      <c r="W22" s="161">
        <f t="shared" si="4"/>
        <v>418</v>
      </c>
    </row>
    <row r="23" spans="1:24" s="79" customFormat="1" x14ac:dyDescent="0.25">
      <c r="A23" s="27">
        <v>70275</v>
      </c>
      <c r="B23" s="14" t="s">
        <v>158</v>
      </c>
      <c r="C23" s="161"/>
      <c r="D23" s="161"/>
      <c r="E23" s="162"/>
      <c r="F23" s="161">
        <f t="shared" ref="F23" si="5">SUM(C23:E23)</f>
        <v>0</v>
      </c>
      <c r="G23" s="161"/>
      <c r="H23" s="161"/>
      <c r="I23" s="161"/>
      <c r="J23" s="162"/>
      <c r="K23" s="161">
        <f t="shared" si="1"/>
        <v>0</v>
      </c>
      <c r="L23" s="161"/>
      <c r="M23" s="161"/>
      <c r="N23" s="161"/>
      <c r="O23" s="162"/>
      <c r="P23" s="161">
        <f t="shared" si="2"/>
        <v>0</v>
      </c>
      <c r="Q23" s="161"/>
      <c r="R23" s="161"/>
      <c r="S23" s="161"/>
      <c r="T23" s="162"/>
      <c r="U23" s="161">
        <f t="shared" si="3"/>
        <v>0</v>
      </c>
      <c r="V23" s="161"/>
      <c r="W23" s="161">
        <f t="shared" si="4"/>
        <v>0</v>
      </c>
    </row>
    <row r="24" spans="1:24" s="79" customFormat="1" x14ac:dyDescent="0.25">
      <c r="A24" s="27">
        <v>70280</v>
      </c>
      <c r="B24" s="14" t="s">
        <v>52</v>
      </c>
      <c r="C24" s="161"/>
      <c r="D24" s="161"/>
      <c r="E24" s="162"/>
      <c r="F24" s="161">
        <f t="shared" si="0"/>
        <v>0</v>
      </c>
      <c r="G24" s="161"/>
      <c r="H24" s="161"/>
      <c r="I24" s="161"/>
      <c r="J24" s="162"/>
      <c r="K24" s="161">
        <f t="shared" si="1"/>
        <v>0</v>
      </c>
      <c r="L24" s="161"/>
      <c r="M24" s="161"/>
      <c r="N24" s="161"/>
      <c r="O24" s="162"/>
      <c r="P24" s="161">
        <f t="shared" si="2"/>
        <v>0</v>
      </c>
      <c r="Q24" s="161"/>
      <c r="R24" s="161"/>
      <c r="S24" s="161"/>
      <c r="T24" s="162"/>
      <c r="U24" s="161">
        <f t="shared" si="3"/>
        <v>0</v>
      </c>
      <c r="V24" s="161"/>
      <c r="W24" s="161">
        <f t="shared" si="4"/>
        <v>0</v>
      </c>
    </row>
    <row r="25" spans="1:24" s="79" customFormat="1" x14ac:dyDescent="0.25">
      <c r="A25" s="27">
        <v>70285</v>
      </c>
      <c r="B25" s="14" t="s">
        <v>101</v>
      </c>
      <c r="C25" s="161"/>
      <c r="D25" s="161"/>
      <c r="E25" s="162"/>
      <c r="F25" s="161">
        <f t="shared" si="0"/>
        <v>0</v>
      </c>
      <c r="G25" s="161"/>
      <c r="H25" s="161"/>
      <c r="I25" s="161"/>
      <c r="J25" s="162"/>
      <c r="K25" s="161">
        <f t="shared" si="1"/>
        <v>0</v>
      </c>
      <c r="L25" s="161"/>
      <c r="M25" s="161"/>
      <c r="N25" s="161"/>
      <c r="O25" s="162"/>
      <c r="P25" s="161">
        <f t="shared" si="2"/>
        <v>0</v>
      </c>
      <c r="Q25" s="161"/>
      <c r="R25" s="161"/>
      <c r="S25" s="161"/>
      <c r="T25" s="162"/>
      <c r="U25" s="161">
        <f t="shared" si="3"/>
        <v>0</v>
      </c>
      <c r="V25" s="161"/>
      <c r="W25" s="161">
        <f t="shared" si="4"/>
        <v>0</v>
      </c>
    </row>
    <row r="26" spans="1:24" s="79" customFormat="1" x14ac:dyDescent="0.25">
      <c r="A26" s="27">
        <v>70290</v>
      </c>
      <c r="B26" s="14" t="s">
        <v>163</v>
      </c>
      <c r="C26" s="161"/>
      <c r="D26" s="161"/>
      <c r="E26" s="162"/>
      <c r="F26" s="161">
        <f t="shared" si="0"/>
        <v>0</v>
      </c>
      <c r="G26" s="161"/>
      <c r="H26" s="161"/>
      <c r="I26" s="161"/>
      <c r="J26" s="162"/>
      <c r="K26" s="161">
        <f t="shared" si="1"/>
        <v>0</v>
      </c>
      <c r="L26" s="161"/>
      <c r="M26" s="161"/>
      <c r="N26" s="161"/>
      <c r="O26" s="162"/>
      <c r="P26" s="161">
        <f t="shared" si="2"/>
        <v>0</v>
      </c>
      <c r="Q26" s="161"/>
      <c r="R26" s="161"/>
      <c r="S26" s="161"/>
      <c r="T26" s="162"/>
      <c r="U26" s="161">
        <f t="shared" si="3"/>
        <v>0</v>
      </c>
      <c r="V26" s="161"/>
      <c r="W26" s="161">
        <f t="shared" si="4"/>
        <v>0</v>
      </c>
    </row>
    <row r="27" spans="1:24" s="79" customFormat="1" x14ac:dyDescent="0.25">
      <c r="A27" s="166">
        <v>70770</v>
      </c>
      <c r="B27" s="182" t="s">
        <v>67</v>
      </c>
      <c r="C27" s="168"/>
      <c r="D27" s="168"/>
      <c r="E27" s="169"/>
      <c r="F27" s="168">
        <f>SUM(C27:E27)</f>
        <v>0</v>
      </c>
      <c r="G27" s="168"/>
      <c r="H27" s="168">
        <f>SUM(53.25+56.51)</f>
        <v>109.75999999999999</v>
      </c>
      <c r="I27" s="168">
        <f>SUM(86.67+17.71)</f>
        <v>104.38</v>
      </c>
      <c r="J27" s="169">
        <v>1021.6</v>
      </c>
      <c r="K27" s="168">
        <f>SUM(H27:J27)</f>
        <v>1235.74</v>
      </c>
      <c r="L27" s="168"/>
      <c r="M27" s="168"/>
      <c r="N27" s="168">
        <f>SUM(399.88+3.02)</f>
        <v>402.9</v>
      </c>
      <c r="O27" s="169"/>
      <c r="P27" s="168">
        <f>SUM(M27:O27)</f>
        <v>402.9</v>
      </c>
      <c r="Q27" s="168"/>
      <c r="R27" s="168"/>
      <c r="S27" s="168"/>
      <c r="T27" s="169">
        <f>SUM(24.42+3.85)</f>
        <v>28.270000000000003</v>
      </c>
      <c r="U27" s="168">
        <f>SUM(R27:T27)</f>
        <v>28.270000000000003</v>
      </c>
      <c r="V27" s="168"/>
      <c r="W27" s="168">
        <f>SUM(U27+P27+K27+F27)</f>
        <v>1666.9099999999999</v>
      </c>
    </row>
    <row r="28" spans="1:24" s="79" customFormat="1" x14ac:dyDescent="0.25">
      <c r="A28" s="181"/>
      <c r="B28" s="37" t="s">
        <v>55</v>
      </c>
      <c r="C28" s="38">
        <f>SUM(C21:C27)</f>
        <v>418</v>
      </c>
      <c r="D28" s="38">
        <f>SUM(D21:D27)</f>
        <v>0</v>
      </c>
      <c r="E28" s="160">
        <f>SUM(E21:E26)</f>
        <v>0</v>
      </c>
      <c r="F28" s="38">
        <f>SUM(F21:F27)</f>
        <v>418</v>
      </c>
      <c r="G28" s="161"/>
      <c r="H28" s="38">
        <f>SUM(H21:H27)</f>
        <v>109.75999999999999</v>
      </c>
      <c r="I28" s="38">
        <f>SUM(I21:I27)</f>
        <v>104.38</v>
      </c>
      <c r="J28" s="160">
        <f>SUM(J21:J27)</f>
        <v>1021.6</v>
      </c>
      <c r="K28" s="38">
        <f>SUM(K21:K27)</f>
        <v>1235.74</v>
      </c>
      <c r="L28" s="161"/>
      <c r="M28" s="38">
        <f>SUM(M21:M27)</f>
        <v>0</v>
      </c>
      <c r="N28" s="38">
        <f>SUM(N21:N27)</f>
        <v>402.9</v>
      </c>
      <c r="O28" s="160">
        <f>SUM(O21:O27)</f>
        <v>0</v>
      </c>
      <c r="P28" s="38">
        <f>SUM(P21:P27)</f>
        <v>402.9</v>
      </c>
      <c r="Q28" s="161"/>
      <c r="R28" s="38">
        <f>SUM(R21:R26)</f>
        <v>0</v>
      </c>
      <c r="S28" s="38">
        <f>SUM(S21:S27)</f>
        <v>0</v>
      </c>
      <c r="T28" s="160">
        <f>SUM(T21:T27)</f>
        <v>28.270000000000003</v>
      </c>
      <c r="U28" s="38">
        <f>SUM(U21:U27)</f>
        <v>28.270000000000003</v>
      </c>
      <c r="V28" s="161"/>
      <c r="W28" s="38">
        <f>SUM(F28+K28+P28+U28)</f>
        <v>2084.91</v>
      </c>
      <c r="X28" s="79">
        <f>SUM(W21:W27)</f>
        <v>2084.91</v>
      </c>
    </row>
    <row r="29" spans="1:24" s="79" customFormat="1" x14ac:dyDescent="0.25">
      <c r="A29" s="181"/>
      <c r="B29" s="53"/>
      <c r="C29" s="161"/>
      <c r="D29" s="161"/>
      <c r="E29" s="162"/>
      <c r="F29" s="161"/>
      <c r="G29" s="161"/>
      <c r="H29" s="161"/>
      <c r="I29" s="161"/>
      <c r="J29" s="162"/>
      <c r="K29" s="161"/>
      <c r="L29" s="161"/>
      <c r="M29" s="161"/>
      <c r="N29" s="161"/>
      <c r="O29" s="162"/>
      <c r="P29" s="161"/>
      <c r="Q29" s="161"/>
      <c r="R29" s="161"/>
      <c r="S29" s="161"/>
      <c r="T29" s="162"/>
      <c r="U29" s="161"/>
      <c r="V29" s="161"/>
      <c r="W29" s="161"/>
    </row>
    <row r="30" spans="1:24" s="79" customFormat="1" x14ac:dyDescent="0.25">
      <c r="A30" s="33" t="s">
        <v>56</v>
      </c>
      <c r="B30" s="53"/>
      <c r="C30" s="161"/>
      <c r="D30" s="161"/>
      <c r="E30" s="162"/>
      <c r="F30" s="161"/>
      <c r="G30" s="161"/>
      <c r="H30" s="161"/>
      <c r="I30" s="161"/>
      <c r="J30" s="162"/>
      <c r="K30" s="161"/>
      <c r="L30" s="161"/>
      <c r="M30" s="161"/>
      <c r="N30" s="161"/>
      <c r="O30" s="162"/>
      <c r="P30" s="161"/>
      <c r="Q30" s="161"/>
      <c r="R30" s="161"/>
      <c r="S30" s="161"/>
      <c r="T30" s="162"/>
      <c r="U30" s="161"/>
      <c r="V30" s="161"/>
      <c r="W30" s="161"/>
    </row>
    <row r="31" spans="1:24" s="79" customFormat="1" x14ac:dyDescent="0.25">
      <c r="A31" s="27">
        <v>70055</v>
      </c>
      <c r="B31" s="17" t="s">
        <v>57</v>
      </c>
      <c r="C31" s="161"/>
      <c r="D31" s="161"/>
      <c r="E31" s="162"/>
      <c r="F31" s="161">
        <f t="shared" ref="F31:F38" si="6">SUM(C31:E31)</f>
        <v>0</v>
      </c>
      <c r="G31" s="161"/>
      <c r="H31" s="161"/>
      <c r="I31" s="161"/>
      <c r="J31" s="162"/>
      <c r="K31" s="161">
        <f t="shared" ref="K31:K38" si="7">SUM(H31:J31)</f>
        <v>0</v>
      </c>
      <c r="L31" s="161"/>
      <c r="M31" s="161"/>
      <c r="N31" s="161"/>
      <c r="O31" s="162"/>
      <c r="P31" s="161">
        <f t="shared" ref="P31:P38" si="8">SUM(M31:O31)</f>
        <v>0</v>
      </c>
      <c r="Q31" s="161"/>
      <c r="R31" s="161"/>
      <c r="S31" s="161"/>
      <c r="T31" s="162"/>
      <c r="U31" s="161">
        <f t="shared" ref="U31:U38" si="9">SUM(R31:T31)</f>
        <v>0</v>
      </c>
      <c r="V31" s="161"/>
      <c r="W31" s="161">
        <f t="shared" ref="W31:W38" si="10">SUM(U31+P31+K31+F31)</f>
        <v>0</v>
      </c>
    </row>
    <row r="32" spans="1:24" s="79" customFormat="1" x14ac:dyDescent="0.25">
      <c r="A32" s="27">
        <v>70155</v>
      </c>
      <c r="B32" s="17" t="s">
        <v>166</v>
      </c>
      <c r="C32" s="161"/>
      <c r="D32" s="161"/>
      <c r="E32" s="162"/>
      <c r="F32" s="161">
        <f t="shared" si="6"/>
        <v>0</v>
      </c>
      <c r="G32" s="161"/>
      <c r="H32" s="161"/>
      <c r="I32" s="161">
        <v>58.86</v>
      </c>
      <c r="J32" s="162">
        <v>167.68</v>
      </c>
      <c r="K32" s="161">
        <f t="shared" si="7"/>
        <v>226.54000000000002</v>
      </c>
      <c r="L32" s="161"/>
      <c r="M32" s="161"/>
      <c r="N32" s="161"/>
      <c r="O32" s="162"/>
      <c r="P32" s="161">
        <f t="shared" si="8"/>
        <v>0</v>
      </c>
      <c r="Q32" s="161"/>
      <c r="R32" s="161"/>
      <c r="S32" s="161"/>
      <c r="T32" s="162"/>
      <c r="U32" s="161">
        <f t="shared" si="9"/>
        <v>0</v>
      </c>
      <c r="V32" s="161"/>
      <c r="W32" s="161">
        <f t="shared" si="10"/>
        <v>226.54000000000002</v>
      </c>
    </row>
    <row r="33" spans="1:23" s="79" customFormat="1" x14ac:dyDescent="0.25">
      <c r="A33" s="27">
        <v>70525</v>
      </c>
      <c r="B33" s="17" t="s">
        <v>94</v>
      </c>
      <c r="C33" s="161"/>
      <c r="D33" s="161"/>
      <c r="E33" s="162"/>
      <c r="F33" s="161">
        <f t="shared" si="6"/>
        <v>0</v>
      </c>
      <c r="G33" s="161"/>
      <c r="H33" s="161"/>
      <c r="I33" s="161"/>
      <c r="J33" s="162"/>
      <c r="K33" s="161">
        <f t="shared" si="7"/>
        <v>0</v>
      </c>
      <c r="L33" s="161"/>
      <c r="M33" s="161"/>
      <c r="N33" s="161"/>
      <c r="O33" s="162"/>
      <c r="P33" s="161">
        <f t="shared" si="8"/>
        <v>0</v>
      </c>
      <c r="Q33" s="161"/>
      <c r="R33" s="161"/>
      <c r="S33" s="161"/>
      <c r="T33" s="162"/>
      <c r="U33" s="161">
        <f t="shared" si="9"/>
        <v>0</v>
      </c>
      <c r="V33" s="161"/>
      <c r="W33" s="161">
        <f t="shared" si="10"/>
        <v>0</v>
      </c>
    </row>
    <row r="34" spans="1:23" s="79" customFormat="1" x14ac:dyDescent="0.25">
      <c r="A34" s="166">
        <v>70555</v>
      </c>
      <c r="B34" s="182" t="s">
        <v>64</v>
      </c>
      <c r="C34" s="168"/>
      <c r="D34" s="168"/>
      <c r="E34" s="169"/>
      <c r="F34" s="168">
        <f t="shared" si="6"/>
        <v>0</v>
      </c>
      <c r="G34" s="168"/>
      <c r="H34" s="168"/>
      <c r="I34" s="168"/>
      <c r="J34" s="169"/>
      <c r="K34" s="168">
        <f t="shared" si="7"/>
        <v>0</v>
      </c>
      <c r="L34" s="168"/>
      <c r="M34" s="168"/>
      <c r="N34" s="168"/>
      <c r="O34" s="169"/>
      <c r="P34" s="168">
        <f t="shared" si="8"/>
        <v>0</v>
      </c>
      <c r="Q34" s="168"/>
      <c r="R34" s="168"/>
      <c r="S34" s="168"/>
      <c r="T34" s="169"/>
      <c r="U34" s="168">
        <f t="shared" si="9"/>
        <v>0</v>
      </c>
      <c r="V34" s="168"/>
      <c r="W34" s="168">
        <f t="shared" si="10"/>
        <v>0</v>
      </c>
    </row>
    <row r="35" spans="1:23" s="79" customFormat="1" x14ac:dyDescent="0.25">
      <c r="A35" s="27">
        <v>70655</v>
      </c>
      <c r="B35" s="17" t="s">
        <v>161</v>
      </c>
      <c r="C35" s="161"/>
      <c r="D35" s="161"/>
      <c r="E35" s="162"/>
      <c r="F35" s="161">
        <f t="shared" si="6"/>
        <v>0</v>
      </c>
      <c r="G35" s="161"/>
      <c r="H35" s="161"/>
      <c r="I35" s="161"/>
      <c r="J35" s="162"/>
      <c r="K35" s="161">
        <f t="shared" si="7"/>
        <v>0</v>
      </c>
      <c r="L35" s="161"/>
      <c r="M35" s="161"/>
      <c r="N35" s="161"/>
      <c r="O35" s="162"/>
      <c r="P35" s="161">
        <f t="shared" si="8"/>
        <v>0</v>
      </c>
      <c r="Q35" s="161"/>
      <c r="R35" s="161"/>
      <c r="S35" s="161"/>
      <c r="T35" s="162"/>
      <c r="U35" s="161">
        <f t="shared" si="9"/>
        <v>0</v>
      </c>
      <c r="V35" s="161"/>
      <c r="W35" s="161">
        <f t="shared" si="10"/>
        <v>0</v>
      </c>
    </row>
    <row r="36" spans="1:23" s="79" customFormat="1" x14ac:dyDescent="0.25">
      <c r="A36" s="27">
        <v>70700</v>
      </c>
      <c r="B36" s="17" t="s">
        <v>65</v>
      </c>
      <c r="C36" s="161"/>
      <c r="D36" s="161"/>
      <c r="E36" s="162"/>
      <c r="F36" s="161">
        <f>SUM(C36:E36)</f>
        <v>0</v>
      </c>
      <c r="G36" s="161"/>
      <c r="H36" s="161"/>
      <c r="I36" s="161"/>
      <c r="J36" s="162"/>
      <c r="K36" s="161">
        <f>SUM(H36:J36)</f>
        <v>0</v>
      </c>
      <c r="L36" s="161"/>
      <c r="M36" s="161"/>
      <c r="N36" s="161"/>
      <c r="O36" s="162"/>
      <c r="P36" s="161">
        <f>SUM(M36:O36)</f>
        <v>0</v>
      </c>
      <c r="Q36" s="161"/>
      <c r="R36" s="161"/>
      <c r="S36" s="161"/>
      <c r="T36" s="162"/>
      <c r="U36" s="161">
        <f>SUM(R36:T36)</f>
        <v>0</v>
      </c>
      <c r="V36" s="161"/>
      <c r="W36" s="161">
        <f>SUM(U36+P36+K36+F36)</f>
        <v>0</v>
      </c>
    </row>
    <row r="37" spans="1:23" s="79" customFormat="1" x14ac:dyDescent="0.25">
      <c r="A37" s="27">
        <v>70775</v>
      </c>
      <c r="B37" s="17" t="s">
        <v>160</v>
      </c>
      <c r="C37" s="161"/>
      <c r="D37" s="161"/>
      <c r="E37" s="162"/>
      <c r="F37" s="161">
        <f t="shared" ref="F37" si="11">SUM(C37:E37)</f>
        <v>0</v>
      </c>
      <c r="G37" s="161"/>
      <c r="H37" s="161"/>
      <c r="I37" s="161"/>
      <c r="J37" s="162"/>
      <c r="K37" s="161">
        <f t="shared" ref="K37" si="12">SUM(H37:J37)</f>
        <v>0</v>
      </c>
      <c r="L37" s="161"/>
      <c r="M37" s="161"/>
      <c r="N37" s="161"/>
      <c r="O37" s="162"/>
      <c r="P37" s="161">
        <f t="shared" ref="P37" si="13">SUM(M37:O37)</f>
        <v>0</v>
      </c>
      <c r="Q37" s="161"/>
      <c r="R37" s="161"/>
      <c r="S37" s="161"/>
      <c r="T37" s="162"/>
      <c r="U37" s="161">
        <f t="shared" ref="U37" si="14">SUM(R37:T37)</f>
        <v>0</v>
      </c>
      <c r="V37" s="161"/>
      <c r="W37" s="161">
        <f t="shared" ref="W37" si="15">SUM(U37+P37+K37+F37)</f>
        <v>0</v>
      </c>
    </row>
    <row r="38" spans="1:23" s="79" customFormat="1" x14ac:dyDescent="0.25">
      <c r="A38" s="27">
        <v>70776</v>
      </c>
      <c r="B38" s="17" t="s">
        <v>102</v>
      </c>
      <c r="C38" s="161"/>
      <c r="D38" s="161"/>
      <c r="E38" s="162"/>
      <c r="F38" s="161">
        <f t="shared" si="6"/>
        <v>0</v>
      </c>
      <c r="G38" s="161"/>
      <c r="H38" s="161"/>
      <c r="I38" s="161"/>
      <c r="J38" s="162"/>
      <c r="K38" s="161">
        <f t="shared" si="7"/>
        <v>0</v>
      </c>
      <c r="L38" s="161"/>
      <c r="M38" s="161"/>
      <c r="N38" s="161"/>
      <c r="O38" s="162"/>
      <c r="P38" s="161">
        <f t="shared" si="8"/>
        <v>0</v>
      </c>
      <c r="Q38" s="161"/>
      <c r="R38" s="161"/>
      <c r="S38" s="161"/>
      <c r="T38" s="162"/>
      <c r="U38" s="161">
        <f t="shared" si="9"/>
        <v>0</v>
      </c>
      <c r="V38" s="161"/>
      <c r="W38" s="161">
        <f t="shared" si="10"/>
        <v>0</v>
      </c>
    </row>
    <row r="39" spans="1:23" s="79" customFormat="1" x14ac:dyDescent="0.25">
      <c r="A39" s="27">
        <v>70805</v>
      </c>
      <c r="B39" s="14" t="s">
        <v>68</v>
      </c>
      <c r="C39" s="161"/>
      <c r="D39" s="161"/>
      <c r="E39" s="162"/>
      <c r="F39" s="161">
        <f t="shared" ref="F39:F48" si="16">SUM(C39:E39)</f>
        <v>0</v>
      </c>
      <c r="G39" s="161"/>
      <c r="H39" s="161"/>
      <c r="I39" s="161"/>
      <c r="J39" s="162"/>
      <c r="K39" s="161">
        <f t="shared" ref="K39:K48" si="17">SUM(H39:J39)</f>
        <v>0</v>
      </c>
      <c r="L39" s="161"/>
      <c r="M39" s="161"/>
      <c r="N39" s="161"/>
      <c r="O39" s="162"/>
      <c r="P39" s="161">
        <f t="shared" ref="P39:P49" si="18">SUM(M39:O39)</f>
        <v>0</v>
      </c>
      <c r="Q39" s="161"/>
      <c r="R39" s="161"/>
      <c r="S39" s="161"/>
      <c r="T39" s="162"/>
      <c r="U39" s="161">
        <f t="shared" ref="U39:U48" si="19">SUM(R39:T39)</f>
        <v>0</v>
      </c>
      <c r="V39" s="161"/>
      <c r="W39" s="161">
        <f t="shared" ref="W39:W48" si="20">SUM(U39+P39+K39+F39)</f>
        <v>0</v>
      </c>
    </row>
    <row r="40" spans="1:23" s="79" customFormat="1" x14ac:dyDescent="0.25">
      <c r="A40" s="27">
        <v>70845</v>
      </c>
      <c r="B40" s="14" t="s">
        <v>70</v>
      </c>
      <c r="C40" s="161"/>
      <c r="D40" s="161"/>
      <c r="E40" s="162"/>
      <c r="F40" s="161">
        <f t="shared" si="16"/>
        <v>0</v>
      </c>
      <c r="G40" s="161"/>
      <c r="H40" s="161"/>
      <c r="I40" s="161"/>
      <c r="J40" s="162"/>
      <c r="K40" s="161">
        <f t="shared" si="17"/>
        <v>0</v>
      </c>
      <c r="L40" s="161"/>
      <c r="M40" s="161"/>
      <c r="N40" s="161"/>
      <c r="O40" s="162"/>
      <c r="P40" s="161">
        <f t="shared" si="18"/>
        <v>0</v>
      </c>
      <c r="Q40" s="161"/>
      <c r="R40" s="161"/>
      <c r="S40" s="161"/>
      <c r="T40" s="162"/>
      <c r="U40" s="161">
        <f t="shared" si="19"/>
        <v>0</v>
      </c>
      <c r="V40" s="161"/>
      <c r="W40" s="161">
        <f t="shared" si="20"/>
        <v>0</v>
      </c>
    </row>
    <row r="41" spans="1:23" s="79" customFormat="1" x14ac:dyDescent="0.25">
      <c r="A41" s="27">
        <v>70850</v>
      </c>
      <c r="B41" s="14" t="s">
        <v>71</v>
      </c>
      <c r="C41" s="161"/>
      <c r="D41" s="161"/>
      <c r="E41" s="162"/>
      <c r="F41" s="161">
        <f t="shared" si="16"/>
        <v>0</v>
      </c>
      <c r="G41" s="161"/>
      <c r="H41" s="161"/>
      <c r="I41" s="161"/>
      <c r="J41" s="162"/>
      <c r="K41" s="161">
        <f t="shared" si="17"/>
        <v>0</v>
      </c>
      <c r="L41" s="161"/>
      <c r="M41" s="161"/>
      <c r="N41" s="161"/>
      <c r="O41" s="162"/>
      <c r="P41" s="161">
        <f t="shared" si="18"/>
        <v>0</v>
      </c>
      <c r="Q41" s="161"/>
      <c r="R41" s="161"/>
      <c r="S41" s="161"/>
      <c r="T41" s="162"/>
      <c r="U41" s="161">
        <f t="shared" si="19"/>
        <v>0</v>
      </c>
      <c r="V41" s="161"/>
      <c r="W41" s="161">
        <f t="shared" si="20"/>
        <v>0</v>
      </c>
    </row>
    <row r="42" spans="1:23" s="79" customFormat="1" x14ac:dyDescent="0.25">
      <c r="A42" s="27">
        <v>70915</v>
      </c>
      <c r="B42" s="14" t="s">
        <v>73</v>
      </c>
      <c r="C42" s="161"/>
      <c r="D42" s="161">
        <v>97.03</v>
      </c>
      <c r="E42" s="162"/>
      <c r="F42" s="161">
        <f t="shared" ref="F42" si="21">SUM(C42:E42)</f>
        <v>97.03</v>
      </c>
      <c r="G42" s="161"/>
      <c r="H42" s="161"/>
      <c r="I42" s="161"/>
      <c r="J42" s="162"/>
      <c r="K42" s="161">
        <f t="shared" ref="K42" si="22">SUM(H42:J42)</f>
        <v>0</v>
      </c>
      <c r="L42" s="161"/>
      <c r="M42" s="161"/>
      <c r="N42" s="161"/>
      <c r="O42" s="162">
        <f>SUM(86.43+98.35+98.35)</f>
        <v>283.13</v>
      </c>
      <c r="P42" s="161">
        <f t="shared" ref="P42" si="23">SUM(M42:O42)</f>
        <v>283.13</v>
      </c>
      <c r="Q42" s="161"/>
      <c r="R42" s="161"/>
      <c r="S42" s="161"/>
      <c r="T42" s="162"/>
      <c r="U42" s="161">
        <f t="shared" ref="U42" si="24">SUM(R42:T42)</f>
        <v>0</v>
      </c>
      <c r="V42" s="161"/>
      <c r="W42" s="161">
        <f t="shared" ref="W42" si="25">SUM(U42+P42+K42+F42)</f>
        <v>380.15999999999997</v>
      </c>
    </row>
    <row r="43" spans="1:23" s="79" customFormat="1" x14ac:dyDescent="0.25">
      <c r="A43" s="27">
        <v>70920</v>
      </c>
      <c r="B43" s="14" t="s">
        <v>159</v>
      </c>
      <c r="C43" s="161"/>
      <c r="D43" s="161"/>
      <c r="E43" s="162"/>
      <c r="F43" s="161">
        <f t="shared" ref="F43" si="26">SUM(C43:E43)</f>
        <v>0</v>
      </c>
      <c r="G43" s="161"/>
      <c r="H43" s="161"/>
      <c r="I43" s="161"/>
      <c r="J43" s="162"/>
      <c r="K43" s="161">
        <f t="shared" ref="K43" si="27">SUM(H43:J43)</f>
        <v>0</v>
      </c>
      <c r="L43" s="161"/>
      <c r="M43" s="161"/>
      <c r="N43" s="161"/>
      <c r="O43" s="162"/>
      <c r="P43" s="161">
        <f t="shared" ref="P43" si="28">SUM(M43:O43)</f>
        <v>0</v>
      </c>
      <c r="Q43" s="161"/>
      <c r="R43" s="161"/>
      <c r="S43" s="161"/>
      <c r="T43" s="162"/>
      <c r="U43" s="161">
        <f t="shared" ref="U43" si="29">SUM(R43:T43)</f>
        <v>0</v>
      </c>
      <c r="V43" s="161"/>
      <c r="W43" s="161">
        <f t="shared" ref="W43" si="30">SUM(U43+P43+K43+F43)</f>
        <v>0</v>
      </c>
    </row>
    <row r="44" spans="1:23" s="79" customFormat="1" x14ac:dyDescent="0.25">
      <c r="A44" s="27">
        <v>70930</v>
      </c>
      <c r="B44" s="14" t="s">
        <v>96</v>
      </c>
      <c r="C44" s="161"/>
      <c r="D44" s="161">
        <v>53.51</v>
      </c>
      <c r="E44" s="162"/>
      <c r="F44" s="161">
        <f t="shared" si="16"/>
        <v>53.51</v>
      </c>
      <c r="G44" s="161"/>
      <c r="H44" s="161"/>
      <c r="I44" s="161">
        <v>-53.51</v>
      </c>
      <c r="J44" s="162"/>
      <c r="K44" s="161">
        <f t="shared" si="17"/>
        <v>-53.51</v>
      </c>
      <c r="L44" s="161"/>
      <c r="M44" s="161"/>
      <c r="N44" s="161"/>
      <c r="O44" s="162"/>
      <c r="P44" s="161">
        <f t="shared" si="18"/>
        <v>0</v>
      </c>
      <c r="Q44" s="161"/>
      <c r="R44" s="161"/>
      <c r="S44" s="161"/>
      <c r="T44" s="162"/>
      <c r="U44" s="161">
        <f t="shared" si="19"/>
        <v>0</v>
      </c>
      <c r="V44" s="161"/>
      <c r="W44" s="161">
        <f t="shared" si="20"/>
        <v>0</v>
      </c>
    </row>
    <row r="45" spans="1:23" s="79" customFormat="1" x14ac:dyDescent="0.25">
      <c r="A45" s="27">
        <v>70935</v>
      </c>
      <c r="B45" s="14" t="s">
        <v>75</v>
      </c>
      <c r="C45" s="161"/>
      <c r="D45" s="161"/>
      <c r="E45" s="162"/>
      <c r="F45" s="161">
        <f>SUM(C45:E45)</f>
        <v>0</v>
      </c>
      <c r="G45" s="161"/>
      <c r="H45" s="161"/>
      <c r="I45" s="161"/>
      <c r="J45" s="162">
        <v>19.11</v>
      </c>
      <c r="K45" s="161">
        <f t="shared" ref="K45" si="31">SUM(H45:J45)</f>
        <v>19.11</v>
      </c>
      <c r="L45" s="161"/>
      <c r="M45" s="161"/>
      <c r="N45" s="161"/>
      <c r="O45" s="162"/>
      <c r="P45" s="161">
        <f t="shared" ref="P45" si="32">SUM(M45:O45)</f>
        <v>0</v>
      </c>
      <c r="Q45" s="161"/>
      <c r="R45" s="161"/>
      <c r="S45" s="161"/>
      <c r="T45" s="162"/>
      <c r="U45" s="161">
        <f t="shared" ref="U45" si="33">SUM(R45:T45)</f>
        <v>0</v>
      </c>
      <c r="V45" s="161"/>
      <c r="W45" s="161">
        <f>SUM(U45+P45+K45+F45)</f>
        <v>19.11</v>
      </c>
    </row>
    <row r="46" spans="1:23" s="79" customFormat="1" x14ac:dyDescent="0.25">
      <c r="A46" s="27">
        <v>70940</v>
      </c>
      <c r="B46" s="14" t="s">
        <v>97</v>
      </c>
      <c r="C46" s="161"/>
      <c r="D46" s="161"/>
      <c r="E46" s="162"/>
      <c r="F46" s="161">
        <f>SUM(C46:E46)</f>
        <v>0</v>
      </c>
      <c r="G46" s="161"/>
      <c r="H46" s="161"/>
      <c r="I46" s="161">
        <v>87.01</v>
      </c>
      <c r="J46" s="162">
        <f>SUM(41.98+79.95)</f>
        <v>121.93</v>
      </c>
      <c r="K46" s="161">
        <f>SUM(H46:J46)</f>
        <v>208.94</v>
      </c>
      <c r="L46" s="161"/>
      <c r="M46" s="161">
        <f>SUM(29.05+89.25+9.5)</f>
        <v>127.8</v>
      </c>
      <c r="N46" s="161"/>
      <c r="O46" s="162">
        <v>662.28</v>
      </c>
      <c r="P46" s="161">
        <f>SUM(M46:O46)</f>
        <v>790.07999999999993</v>
      </c>
      <c r="Q46" s="161"/>
      <c r="R46" s="161"/>
      <c r="S46" s="161">
        <v>46.7</v>
      </c>
      <c r="T46" s="162"/>
      <c r="U46" s="161">
        <f>SUM(R46:T46)</f>
        <v>46.7</v>
      </c>
      <c r="V46" s="161"/>
      <c r="W46" s="161">
        <f>SUM(U46+P46+K46+F46)</f>
        <v>1045.72</v>
      </c>
    </row>
    <row r="47" spans="1:23" s="79" customFormat="1" x14ac:dyDescent="0.25">
      <c r="A47" s="27">
        <v>71150</v>
      </c>
      <c r="B47" s="14" t="s">
        <v>81</v>
      </c>
      <c r="C47" s="161"/>
      <c r="D47" s="161"/>
      <c r="E47" s="162"/>
      <c r="F47" s="161">
        <f t="shared" si="16"/>
        <v>0</v>
      </c>
      <c r="G47" s="161"/>
      <c r="H47" s="161"/>
      <c r="I47" s="161"/>
      <c r="J47" s="162"/>
      <c r="K47" s="161">
        <f t="shared" si="17"/>
        <v>0</v>
      </c>
      <c r="L47" s="161"/>
      <c r="M47" s="161"/>
      <c r="N47" s="161"/>
      <c r="O47" s="162"/>
      <c r="P47" s="161">
        <f t="shared" si="18"/>
        <v>0</v>
      </c>
      <c r="Q47" s="161"/>
      <c r="R47" s="161"/>
      <c r="S47" s="161"/>
      <c r="T47" s="162"/>
      <c r="U47" s="161">
        <f t="shared" si="19"/>
        <v>0</v>
      </c>
      <c r="V47" s="161"/>
      <c r="W47" s="161">
        <f t="shared" si="20"/>
        <v>0</v>
      </c>
    </row>
    <row r="48" spans="1:23" s="79" customFormat="1" x14ac:dyDescent="0.25">
      <c r="A48" s="27">
        <v>71170</v>
      </c>
      <c r="B48" s="14" t="s">
        <v>98</v>
      </c>
      <c r="C48" s="161"/>
      <c r="D48" s="161"/>
      <c r="E48" s="162"/>
      <c r="F48" s="161">
        <f t="shared" si="16"/>
        <v>0</v>
      </c>
      <c r="G48" s="161"/>
      <c r="H48" s="161"/>
      <c r="I48" s="161"/>
      <c r="J48" s="162"/>
      <c r="K48" s="161">
        <f t="shared" si="17"/>
        <v>0</v>
      </c>
      <c r="L48" s="161"/>
      <c r="M48" s="161"/>
      <c r="N48" s="161"/>
      <c r="O48" s="162"/>
      <c r="P48" s="161">
        <f t="shared" si="18"/>
        <v>0</v>
      </c>
      <c r="Q48" s="161"/>
      <c r="R48" s="161"/>
      <c r="S48" s="161"/>
      <c r="T48" s="162"/>
      <c r="U48" s="161">
        <f t="shared" si="19"/>
        <v>0</v>
      </c>
      <c r="V48" s="161"/>
      <c r="W48" s="161">
        <f t="shared" si="20"/>
        <v>0</v>
      </c>
    </row>
    <row r="49" spans="1:24" s="79" customFormat="1" x14ac:dyDescent="0.25">
      <c r="A49" s="181"/>
      <c r="B49" s="37" t="s">
        <v>82</v>
      </c>
      <c r="C49" s="38">
        <f>SUM(C31:C48)</f>
        <v>0</v>
      </c>
      <c r="D49" s="38">
        <f>SUM(D31:D48)</f>
        <v>150.54</v>
      </c>
      <c r="E49" s="160">
        <f>SUM(E31:E48)</f>
        <v>0</v>
      </c>
      <c r="F49" s="38">
        <f>SUM(C49:E49)</f>
        <v>150.54</v>
      </c>
      <c r="G49" s="39"/>
      <c r="H49" s="38">
        <f>SUM(H31:H48)</f>
        <v>0</v>
      </c>
      <c r="I49" s="38">
        <f>SUM(I31:I48)</f>
        <v>92.360000000000014</v>
      </c>
      <c r="J49" s="160">
        <f>SUM(J31:J48)</f>
        <v>308.72000000000003</v>
      </c>
      <c r="K49" s="38">
        <f>SUM(H49:J49)</f>
        <v>401.08000000000004</v>
      </c>
      <c r="L49" s="39"/>
      <c r="M49" s="38">
        <f>SUM(M31:M48)</f>
        <v>127.8</v>
      </c>
      <c r="N49" s="38">
        <f>SUM(N31:N48)</f>
        <v>0</v>
      </c>
      <c r="O49" s="160">
        <f>SUM(O31:O48)</f>
        <v>945.41</v>
      </c>
      <c r="P49" s="38">
        <f t="shared" si="18"/>
        <v>1073.21</v>
      </c>
      <c r="Q49" s="39"/>
      <c r="R49" s="38">
        <f>SUM(R31:R48)</f>
        <v>0</v>
      </c>
      <c r="S49" s="38">
        <f>SUM(S31:S48)</f>
        <v>46.7</v>
      </c>
      <c r="T49" s="160">
        <f>SUM(T31:T48)</f>
        <v>0</v>
      </c>
      <c r="U49" s="38">
        <f>SUM(R49:T49)</f>
        <v>46.7</v>
      </c>
      <c r="V49" s="39"/>
      <c r="W49" s="38">
        <f>SUM(U49+P49+K49+F49)</f>
        <v>1671.5300000000002</v>
      </c>
      <c r="X49" s="79">
        <f>SUM(W31:W48)</f>
        <v>1671.5300000000002</v>
      </c>
    </row>
    <row r="50" spans="1:24" s="79" customFormat="1" x14ac:dyDescent="0.25">
      <c r="A50" s="181"/>
      <c r="B50" s="14"/>
      <c r="C50" s="161"/>
      <c r="D50" s="161"/>
      <c r="E50" s="161"/>
      <c r="F50" s="40"/>
      <c r="G50" s="161"/>
      <c r="H50" s="161"/>
      <c r="I50" s="161"/>
      <c r="J50" s="161"/>
      <c r="K50" s="40"/>
      <c r="L50" s="161"/>
      <c r="M50" s="161"/>
      <c r="N50" s="161"/>
      <c r="O50" s="161"/>
      <c r="P50" s="40"/>
      <c r="Q50" s="161"/>
      <c r="R50" s="161"/>
      <c r="S50" s="161"/>
      <c r="T50" s="161"/>
      <c r="U50" s="40"/>
      <c r="V50" s="161"/>
      <c r="W50" s="40"/>
    </row>
    <row r="51" spans="1:24" x14ac:dyDescent="0.25">
      <c r="A51" s="11"/>
      <c r="B51" s="46" t="s">
        <v>83</v>
      </c>
      <c r="C51" s="47">
        <f>SUM(C28+C49)</f>
        <v>418</v>
      </c>
      <c r="D51" s="47">
        <f>SUM(D28+D49)</f>
        <v>150.54</v>
      </c>
      <c r="E51" s="171">
        <f>SUM(E28+E49)</f>
        <v>0</v>
      </c>
      <c r="F51" s="172">
        <f>SUM(C51:E51)</f>
        <v>568.54</v>
      </c>
      <c r="G51" s="161"/>
      <c r="H51" s="47">
        <f>SUM(H28+H49)</f>
        <v>109.75999999999999</v>
      </c>
      <c r="I51" s="47">
        <f>SUM(I28+I49)</f>
        <v>196.74</v>
      </c>
      <c r="J51" s="47">
        <f>SUM(J28+J49)</f>
        <v>1330.3200000000002</v>
      </c>
      <c r="K51" s="172">
        <f>SUM(H51:J51)</f>
        <v>1636.8200000000002</v>
      </c>
      <c r="L51" s="161"/>
      <c r="M51" s="47">
        <f>SUM(M28+M49)</f>
        <v>127.8</v>
      </c>
      <c r="N51" s="47">
        <f>SUM(N28+N49)</f>
        <v>402.9</v>
      </c>
      <c r="O51" s="47">
        <f>SUM(O28+O49)</f>
        <v>945.41</v>
      </c>
      <c r="P51" s="172">
        <f>SUM(M51:O51)</f>
        <v>1476.11</v>
      </c>
      <c r="Q51" s="161"/>
      <c r="R51" s="47">
        <f>SUM(R28+R49)</f>
        <v>0</v>
      </c>
      <c r="S51" s="47">
        <f>SUM(S28+S49)</f>
        <v>46.7</v>
      </c>
      <c r="T51" s="47">
        <f>SUM(T28+T49)</f>
        <v>28.270000000000003</v>
      </c>
      <c r="U51" s="172">
        <f>SUM(R51:T51)</f>
        <v>74.97</v>
      </c>
      <c r="V51" s="161"/>
      <c r="W51" s="47">
        <f>SUM(U51+P51+K51+F51)</f>
        <v>3756.44</v>
      </c>
      <c r="X51" s="79">
        <f>SUM(X28+X49)</f>
        <v>3756.44</v>
      </c>
    </row>
    <row r="52" spans="1:24" x14ac:dyDescent="0.25">
      <c r="C52" s="161"/>
      <c r="D52" s="161"/>
      <c r="E52" s="161"/>
      <c r="F52" s="40"/>
      <c r="G52" s="161"/>
      <c r="H52" s="161"/>
      <c r="I52" s="161"/>
      <c r="J52" s="161"/>
      <c r="K52" s="40"/>
      <c r="L52" s="161"/>
      <c r="M52" s="161"/>
      <c r="N52" s="161"/>
      <c r="O52" s="161"/>
      <c r="P52" s="40"/>
      <c r="Q52" s="161"/>
      <c r="R52" s="161"/>
      <c r="S52" s="161"/>
      <c r="T52" s="161"/>
      <c r="U52" s="40"/>
      <c r="V52" s="161"/>
      <c r="W52" s="40"/>
    </row>
    <row r="53" spans="1:24" x14ac:dyDescent="0.25">
      <c r="C53" s="161"/>
      <c r="D53" s="161"/>
      <c r="E53" s="161"/>
      <c r="F53" s="40"/>
      <c r="G53" s="161"/>
      <c r="H53" s="161"/>
      <c r="I53" s="161"/>
      <c r="J53" s="161"/>
      <c r="K53" s="40"/>
      <c r="L53" s="161"/>
      <c r="M53" s="161"/>
      <c r="N53" s="161"/>
      <c r="O53" s="161"/>
      <c r="P53" s="40"/>
      <c r="Q53" s="161"/>
      <c r="R53" s="161"/>
      <c r="S53" s="161"/>
      <c r="T53" s="161"/>
      <c r="U53" s="40"/>
      <c r="V53" s="161"/>
      <c r="W53" s="40"/>
    </row>
    <row r="54" spans="1:24" x14ac:dyDescent="0.25">
      <c r="B54" s="46" t="s">
        <v>84</v>
      </c>
      <c r="C54" s="47">
        <f>SUM(C51+C15)</f>
        <v>418</v>
      </c>
      <c r="D54" s="47">
        <f>SUM(D51+D15)</f>
        <v>150.54</v>
      </c>
      <c r="E54" s="171">
        <f>SUM(E51+E15)</f>
        <v>0</v>
      </c>
      <c r="F54" s="47">
        <f>SUM(F51+F15)</f>
        <v>568.54</v>
      </c>
      <c r="G54" s="39"/>
      <c r="H54" s="47">
        <f>SUM(H51+H15)</f>
        <v>109.75999999999999</v>
      </c>
      <c r="I54" s="47">
        <f>SUM(I51+I15)</f>
        <v>196.74</v>
      </c>
      <c r="J54" s="171">
        <f>SUM(J51+J15)</f>
        <v>1330.3200000000002</v>
      </c>
      <c r="K54" s="47">
        <f>SUM(K51+K15)</f>
        <v>1636.8200000000002</v>
      </c>
      <c r="L54" s="39"/>
      <c r="M54" s="47">
        <f>SUM(M51+M15)</f>
        <v>127.8</v>
      </c>
      <c r="N54" s="47">
        <f>SUM(N51+N15)</f>
        <v>402.9</v>
      </c>
      <c r="O54" s="171">
        <f>SUM(O51+O15)</f>
        <v>945.41</v>
      </c>
      <c r="P54" s="47">
        <f>SUM(P51+P15)</f>
        <v>1476.11</v>
      </c>
      <c r="Q54" s="39"/>
      <c r="R54" s="47">
        <f>SUM(R51+R15)</f>
        <v>0</v>
      </c>
      <c r="S54" s="47">
        <f>SUM(S51+S15)</f>
        <v>46.7</v>
      </c>
      <c r="T54" s="171">
        <f>SUM(T51+T15)</f>
        <v>28.270000000000003</v>
      </c>
      <c r="U54" s="47">
        <f>SUM(U51+U15)</f>
        <v>74.97</v>
      </c>
      <c r="V54" s="39"/>
      <c r="W54" s="47">
        <f>SUM(W15+W51)</f>
        <v>3756.44</v>
      </c>
    </row>
    <row r="55" spans="1:24" x14ac:dyDescent="0.25">
      <c r="B55" s="79"/>
      <c r="C55" s="161"/>
      <c r="D55" s="161"/>
      <c r="E55" s="161"/>
      <c r="F55" s="40"/>
      <c r="G55" s="161"/>
      <c r="H55" s="161"/>
      <c r="I55" s="161"/>
      <c r="J55" s="161"/>
      <c r="K55" s="40"/>
      <c r="L55" s="161"/>
      <c r="M55" s="161"/>
      <c r="N55" s="161"/>
      <c r="O55" s="161"/>
      <c r="P55" s="40"/>
      <c r="Q55" s="161"/>
      <c r="R55" s="161"/>
      <c r="S55" s="161"/>
      <c r="T55" s="161"/>
      <c r="U55" s="40"/>
      <c r="V55" s="161"/>
      <c r="W55" s="40"/>
    </row>
    <row r="56" spans="1:24" x14ac:dyDescent="0.25">
      <c r="D56" s="238"/>
      <c r="E56" s="238"/>
      <c r="F56" s="183"/>
    </row>
    <row r="57" spans="1:24" x14ac:dyDescent="0.25">
      <c r="A57" s="174"/>
      <c r="D57" s="56"/>
      <c r="E57" s="56"/>
      <c r="F57" s="183"/>
    </row>
    <row r="58" spans="1:24" x14ac:dyDescent="0.25">
      <c r="D58" s="56"/>
      <c r="E58" s="56"/>
      <c r="F58" s="183"/>
    </row>
    <row r="59" spans="1:24" x14ac:dyDescent="0.25">
      <c r="D59" s="239"/>
      <c r="E59" s="239"/>
      <c r="F59" s="183"/>
    </row>
  </sheetData>
  <mergeCells count="2">
    <mergeCell ref="D56:E56"/>
    <mergeCell ref="D59:E59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70"/>
  <sheetViews>
    <sheetView zoomScaleNormal="100" workbookViewId="0">
      <pane xSplit="2" topLeftCell="P1" activePane="topRight" state="frozen"/>
      <selection pane="topRight" activeCell="A7" sqref="A7"/>
    </sheetView>
  </sheetViews>
  <sheetFormatPr defaultColWidth="8.7109375" defaultRowHeight="13.5" x14ac:dyDescent="0.25"/>
  <cols>
    <col min="1" max="1" width="39.28515625" style="232" bestFit="1" customWidth="1"/>
    <col min="2" max="2" width="45.5703125" style="132" bestFit="1" customWidth="1"/>
    <col min="3" max="3" width="9.28515625" style="132" bestFit="1" customWidth="1"/>
    <col min="4" max="5" width="11.7109375" style="132" bestFit="1" customWidth="1"/>
    <col min="6" max="6" width="11.140625" style="55" bestFit="1" customWidth="1"/>
    <col min="7" max="7" width="10.42578125" style="132" customWidth="1"/>
    <col min="8" max="9" width="9.28515625" style="132" bestFit="1" customWidth="1"/>
    <col min="10" max="10" width="9.85546875" style="132" bestFit="1" customWidth="1"/>
    <col min="11" max="11" width="11.5703125" style="132" bestFit="1" customWidth="1"/>
    <col min="12" max="12" width="10.42578125" style="132" customWidth="1"/>
    <col min="13" max="13" width="9.85546875" style="132" bestFit="1" customWidth="1"/>
    <col min="14" max="15" width="9.28515625" style="132" bestFit="1" customWidth="1"/>
    <col min="16" max="16" width="11.5703125" style="132" bestFit="1" customWidth="1"/>
    <col min="17" max="17" width="10.42578125" style="132" customWidth="1"/>
    <col min="18" max="18" width="9.28515625" style="132" bestFit="1" customWidth="1"/>
    <col min="19" max="19" width="10.28515625" style="132" bestFit="1" customWidth="1"/>
    <col min="20" max="20" width="9.28515625" style="132" bestFit="1" customWidth="1"/>
    <col min="21" max="21" width="11.5703125" style="132" bestFit="1" customWidth="1"/>
    <col min="22" max="23" width="10.42578125" style="132" customWidth="1"/>
    <col min="24" max="24" width="10.42578125" style="17" customWidth="1"/>
    <col min="25" max="25" width="10.28515625" style="17" bestFit="1" customWidth="1"/>
    <col min="26" max="16384" width="8.7109375" style="17"/>
  </cols>
  <sheetData>
    <row r="1" spans="1:23" x14ac:dyDescent="0.25">
      <c r="A1" s="52" t="s">
        <v>103</v>
      </c>
      <c r="B1" s="11"/>
      <c r="C1" s="11"/>
      <c r="D1" s="11"/>
      <c r="E1" s="11"/>
      <c r="F1" s="14"/>
      <c r="G1" s="11"/>
      <c r="H1" s="11"/>
      <c r="I1" s="11"/>
      <c r="J1" s="11"/>
      <c r="K1" s="11"/>
      <c r="L1" s="11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x14ac:dyDescent="0.25">
      <c r="A2" s="52" t="s">
        <v>1</v>
      </c>
      <c r="B2" s="39">
        <v>-497.53</v>
      </c>
      <c r="C2" s="11"/>
      <c r="D2" s="185"/>
      <c r="E2" s="55"/>
      <c r="G2" s="11"/>
      <c r="H2" s="11"/>
      <c r="I2" s="11"/>
      <c r="J2" s="11"/>
      <c r="K2" s="11"/>
      <c r="L2" s="11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s="14" customFormat="1" x14ac:dyDescent="0.25">
      <c r="A3" s="57" t="s">
        <v>2</v>
      </c>
      <c r="B3" s="147">
        <f>SUM(W11)</f>
        <v>2180</v>
      </c>
      <c r="D3" s="185"/>
      <c r="E3" s="132"/>
    </row>
    <row r="4" spans="1:23" s="26" customFormat="1" x14ac:dyDescent="0.25">
      <c r="A4" s="57" t="s">
        <v>100</v>
      </c>
      <c r="B4" s="60">
        <f>SUM(B2:B3)</f>
        <v>1682.47</v>
      </c>
      <c r="C4" s="17"/>
      <c r="D4" s="186"/>
      <c r="F4" s="25"/>
      <c r="G4" s="17"/>
      <c r="H4" s="17"/>
      <c r="I4" s="17"/>
      <c r="J4" s="17"/>
      <c r="K4" s="17"/>
      <c r="L4" s="17"/>
    </row>
    <row r="5" spans="1:23" s="14" customFormat="1" x14ac:dyDescent="0.25">
      <c r="A5" s="62" t="s">
        <v>3</v>
      </c>
      <c r="B5" s="187">
        <f>-SUM(W59)</f>
        <v>-626.25</v>
      </c>
      <c r="D5" s="188"/>
      <c r="E5" s="55"/>
      <c r="G5" s="25"/>
      <c r="H5" s="25"/>
      <c r="I5" s="25"/>
      <c r="J5" s="25"/>
      <c r="K5" s="25"/>
      <c r="L5" s="25"/>
      <c r="O5" s="25"/>
      <c r="S5" s="25"/>
    </row>
    <row r="6" spans="1:23" s="32" customFormat="1" x14ac:dyDescent="0.25">
      <c r="A6" s="65" t="s">
        <v>172</v>
      </c>
      <c r="B6" s="24">
        <f>SUM(B4:B5)</f>
        <v>1056.22</v>
      </c>
      <c r="F6" s="25"/>
      <c r="G6" s="26"/>
      <c r="K6" s="26"/>
      <c r="L6" s="26"/>
      <c r="P6" s="26"/>
      <c r="Q6" s="26"/>
      <c r="W6" s="26"/>
    </row>
    <row r="7" spans="1:23" s="32" customFormat="1" x14ac:dyDescent="0.25">
      <c r="A7" s="189"/>
      <c r="B7" s="190"/>
      <c r="F7" s="25"/>
      <c r="G7" s="26"/>
      <c r="K7" s="26"/>
      <c r="L7" s="26"/>
      <c r="P7" s="26"/>
      <c r="Q7" s="26"/>
      <c r="W7" s="26"/>
    </row>
    <row r="8" spans="1:23" s="32" customFormat="1" x14ac:dyDescent="0.25">
      <c r="A8" s="189"/>
      <c r="B8" s="190"/>
      <c r="F8" s="25"/>
      <c r="G8" s="26"/>
      <c r="K8" s="26"/>
      <c r="L8" s="26"/>
      <c r="P8" s="26"/>
      <c r="Q8" s="26"/>
      <c r="W8" s="26"/>
    </row>
    <row r="9" spans="1:23" s="32" customFormat="1" x14ac:dyDescent="0.25">
      <c r="A9" s="189"/>
      <c r="B9" s="190"/>
      <c r="F9" s="191"/>
      <c r="G9" s="26"/>
      <c r="K9" s="26"/>
      <c r="L9" s="26"/>
      <c r="P9" s="26"/>
      <c r="Q9" s="26"/>
      <c r="W9" s="31" t="s">
        <v>104</v>
      </c>
    </row>
    <row r="10" spans="1:23" s="32" customFormat="1" x14ac:dyDescent="0.25">
      <c r="A10" s="192" t="s">
        <v>85</v>
      </c>
      <c r="B10" s="190"/>
      <c r="C10" s="31" t="s">
        <v>5</v>
      </c>
      <c r="D10" s="31" t="s">
        <v>6</v>
      </c>
      <c r="E10" s="153" t="s">
        <v>7</v>
      </c>
      <c r="F10" s="31" t="s">
        <v>105</v>
      </c>
      <c r="G10" s="26"/>
      <c r="H10" s="31" t="s">
        <v>9</v>
      </c>
      <c r="I10" s="31" t="s">
        <v>10</v>
      </c>
      <c r="J10" s="153" t="s">
        <v>11</v>
      </c>
      <c r="K10" s="31" t="s">
        <v>105</v>
      </c>
      <c r="L10" s="26"/>
      <c r="M10" s="31" t="s">
        <v>13</v>
      </c>
      <c r="N10" s="31" t="s">
        <v>14</v>
      </c>
      <c r="O10" s="153" t="s">
        <v>15</v>
      </c>
      <c r="P10" s="31" t="s">
        <v>105</v>
      </c>
      <c r="Q10" s="26"/>
      <c r="R10" s="31" t="s">
        <v>17</v>
      </c>
      <c r="S10" s="31" t="s">
        <v>18</v>
      </c>
      <c r="T10" s="153" t="s">
        <v>19</v>
      </c>
      <c r="U10" s="31" t="s">
        <v>105</v>
      </c>
      <c r="W10" s="31" t="s">
        <v>85</v>
      </c>
    </row>
    <row r="11" spans="1:23" s="25" customFormat="1" x14ac:dyDescent="0.25">
      <c r="A11" s="193">
        <v>56106</v>
      </c>
      <c r="B11" s="194" t="s">
        <v>106</v>
      </c>
      <c r="C11" s="195"/>
      <c r="D11" s="195"/>
      <c r="E11" s="196"/>
      <c r="F11" s="195">
        <f>SUM(C11:E11)</f>
        <v>0</v>
      </c>
      <c r="H11" s="195"/>
      <c r="I11" s="195"/>
      <c r="J11" s="196"/>
      <c r="K11" s="195">
        <f>SUM(H11:J11)</f>
        <v>0</v>
      </c>
      <c r="M11" s="195"/>
      <c r="N11" s="195"/>
      <c r="O11" s="196"/>
      <c r="P11" s="195">
        <f>SUM(M11:O11)</f>
        <v>0</v>
      </c>
      <c r="R11" s="195">
        <f>SUM(327+109+109+109+218+109+327+109+218+109)</f>
        <v>1744</v>
      </c>
      <c r="S11" s="195">
        <f>SUM(109*4)</f>
        <v>436</v>
      </c>
      <c r="T11" s="196"/>
      <c r="U11" s="195">
        <f>SUM(R11:T11)</f>
        <v>2180</v>
      </c>
      <c r="W11" s="195">
        <f>SUM(U11+P11+K11+F11)</f>
        <v>2180</v>
      </c>
    </row>
    <row r="12" spans="1:23" s="32" customFormat="1" x14ac:dyDescent="0.25">
      <c r="A12" s="193">
        <v>57075</v>
      </c>
      <c r="B12" s="194" t="s">
        <v>107</v>
      </c>
      <c r="C12" s="197"/>
      <c r="D12" s="197"/>
      <c r="E12" s="198"/>
      <c r="F12" s="195">
        <f>SUM(C12:E12)</f>
        <v>0</v>
      </c>
      <c r="G12" s="26"/>
      <c r="H12" s="197"/>
      <c r="I12" s="197"/>
      <c r="J12" s="199"/>
      <c r="K12" s="195">
        <f>SUM(H12:J12)</f>
        <v>0</v>
      </c>
      <c r="L12" s="26"/>
      <c r="M12" s="197"/>
      <c r="N12" s="197"/>
      <c r="O12" s="199"/>
      <c r="P12" s="195">
        <f>SUM(M12:O12)</f>
        <v>0</v>
      </c>
      <c r="Q12" s="26"/>
      <c r="R12" s="197"/>
      <c r="S12" s="197"/>
      <c r="T12" s="199"/>
      <c r="U12" s="195">
        <f>SUM(R12:T12)</f>
        <v>0</v>
      </c>
      <c r="W12" s="195">
        <f>SUM(U12+P12+K12+F12)</f>
        <v>0</v>
      </c>
    </row>
    <row r="13" spans="1:23" s="32" customFormat="1" x14ac:dyDescent="0.25">
      <c r="A13" s="189"/>
      <c r="B13" s="190"/>
      <c r="E13" s="31"/>
      <c r="F13" s="25"/>
      <c r="G13" s="26"/>
      <c r="K13" s="26"/>
      <c r="L13" s="26"/>
      <c r="P13" s="26"/>
      <c r="Q13" s="26"/>
      <c r="W13" s="200">
        <f>SUM(W11:W12)</f>
        <v>2180</v>
      </c>
    </row>
    <row r="14" spans="1:23" s="32" customFormat="1" x14ac:dyDescent="0.25">
      <c r="A14" s="189"/>
      <c r="B14" s="190"/>
      <c r="F14" s="25"/>
      <c r="G14" s="26"/>
      <c r="K14" s="26"/>
      <c r="L14" s="26"/>
      <c r="P14" s="26"/>
      <c r="Q14" s="26"/>
      <c r="W14" s="26"/>
    </row>
    <row r="15" spans="1:23" s="32" customFormat="1" x14ac:dyDescent="0.25">
      <c r="A15" s="189"/>
      <c r="B15" s="190"/>
      <c r="F15" s="25"/>
      <c r="G15" s="26"/>
      <c r="K15" s="26"/>
      <c r="L15" s="26"/>
      <c r="P15" s="26"/>
      <c r="Q15" s="26"/>
      <c r="W15" s="26"/>
    </row>
    <row r="16" spans="1:23" s="32" customFormat="1" x14ac:dyDescent="0.25">
      <c r="A16" s="76"/>
      <c r="C16" s="31" t="s">
        <v>5</v>
      </c>
      <c r="D16" s="31" t="s">
        <v>6</v>
      </c>
      <c r="E16" s="31" t="s">
        <v>7</v>
      </c>
      <c r="F16" s="77" t="s">
        <v>8</v>
      </c>
      <c r="G16" s="31"/>
      <c r="H16" s="31" t="s">
        <v>9</v>
      </c>
      <c r="I16" s="31" t="s">
        <v>10</v>
      </c>
      <c r="J16" s="31" t="s">
        <v>11</v>
      </c>
      <c r="K16" s="77" t="s">
        <v>12</v>
      </c>
      <c r="L16" s="31"/>
      <c r="M16" s="31" t="s">
        <v>13</v>
      </c>
      <c r="N16" s="31" t="s">
        <v>14</v>
      </c>
      <c r="O16" s="31" t="s">
        <v>15</v>
      </c>
      <c r="P16" s="77" t="s">
        <v>16</v>
      </c>
      <c r="Q16" s="31"/>
      <c r="R16" s="31" t="s">
        <v>17</v>
      </c>
      <c r="S16" s="31" t="s">
        <v>18</v>
      </c>
      <c r="T16" s="31" t="s">
        <v>19</v>
      </c>
      <c r="U16" s="77" t="s">
        <v>20</v>
      </c>
      <c r="V16" s="31"/>
      <c r="W16" s="31" t="s">
        <v>21</v>
      </c>
    </row>
    <row r="17" spans="1:23" s="32" customFormat="1" x14ac:dyDescent="0.25">
      <c r="A17" s="78"/>
      <c r="C17" s="31" t="s">
        <v>23</v>
      </c>
      <c r="D17" s="31" t="s">
        <v>23</v>
      </c>
      <c r="E17" s="31" t="s">
        <v>23</v>
      </c>
      <c r="F17" s="77" t="s">
        <v>23</v>
      </c>
      <c r="G17" s="31"/>
      <c r="H17" s="31" t="s">
        <v>23</v>
      </c>
      <c r="I17" s="31" t="s">
        <v>23</v>
      </c>
      <c r="J17" s="31" t="s">
        <v>23</v>
      </c>
      <c r="K17" s="77" t="s">
        <v>23</v>
      </c>
      <c r="L17" s="31"/>
      <c r="M17" s="31" t="s">
        <v>23</v>
      </c>
      <c r="N17" s="31" t="s">
        <v>23</v>
      </c>
      <c r="O17" s="31" t="s">
        <v>23</v>
      </c>
      <c r="P17" s="77" t="s">
        <v>23</v>
      </c>
      <c r="Q17" s="31"/>
      <c r="R17" s="31" t="s">
        <v>23</v>
      </c>
      <c r="S17" s="31" t="s">
        <v>23</v>
      </c>
      <c r="T17" s="31" t="s">
        <v>23</v>
      </c>
      <c r="U17" s="77" t="s">
        <v>23</v>
      </c>
      <c r="V17" s="31"/>
      <c r="W17" s="31" t="s">
        <v>23</v>
      </c>
    </row>
    <row r="18" spans="1:23" s="32" customFormat="1" x14ac:dyDescent="0.25">
      <c r="A18" s="192" t="s">
        <v>24</v>
      </c>
      <c r="C18" s="31"/>
      <c r="D18" s="31"/>
      <c r="E18" s="31"/>
      <c r="F18" s="77"/>
      <c r="G18" s="31"/>
      <c r="H18" s="31"/>
      <c r="I18" s="31"/>
      <c r="J18" s="31"/>
      <c r="K18" s="77"/>
      <c r="L18" s="31"/>
      <c r="M18" s="31"/>
      <c r="N18" s="31"/>
      <c r="O18" s="31"/>
      <c r="P18" s="77"/>
      <c r="Q18" s="31"/>
      <c r="R18" s="31"/>
      <c r="S18" s="31"/>
      <c r="T18" s="31"/>
      <c r="U18" s="77"/>
      <c r="V18" s="31"/>
      <c r="W18" s="31"/>
    </row>
    <row r="19" spans="1:23" s="32" customFormat="1" x14ac:dyDescent="0.25">
      <c r="A19" s="27" t="s">
        <v>25</v>
      </c>
      <c r="B19" s="34" t="s">
        <v>87</v>
      </c>
      <c r="C19" s="31"/>
      <c r="D19" s="201"/>
      <c r="E19" s="202"/>
      <c r="F19" s="203">
        <f>SUM(C19:E19)</f>
        <v>0</v>
      </c>
      <c r="G19" s="31"/>
      <c r="H19" s="31"/>
      <c r="I19" s="31"/>
      <c r="J19" s="31"/>
      <c r="K19" s="77"/>
      <c r="L19" s="31"/>
      <c r="M19" s="31"/>
      <c r="N19" s="31"/>
      <c r="O19" s="31"/>
      <c r="P19" s="77"/>
      <c r="Q19" s="31"/>
      <c r="R19" s="31"/>
      <c r="S19" s="31"/>
      <c r="T19" s="31"/>
      <c r="U19" s="77"/>
      <c r="V19" s="31"/>
      <c r="W19" s="31"/>
    </row>
    <row r="20" spans="1:23" s="32" customFormat="1" x14ac:dyDescent="0.25">
      <c r="A20" s="27" t="s">
        <v>151</v>
      </c>
      <c r="B20" s="34" t="s">
        <v>152</v>
      </c>
      <c r="C20" s="31"/>
      <c r="D20" s="155"/>
      <c r="E20" s="202"/>
      <c r="F20" s="203">
        <f>SUM(C20:E20)</f>
        <v>0</v>
      </c>
      <c r="G20" s="31"/>
      <c r="H20" s="31"/>
      <c r="I20" s="31"/>
      <c r="J20" s="31"/>
      <c r="K20" s="77"/>
      <c r="L20" s="31"/>
      <c r="M20" s="31"/>
      <c r="N20" s="31"/>
      <c r="O20" s="31"/>
      <c r="P20" s="77"/>
      <c r="Q20" s="31"/>
      <c r="R20" s="31"/>
      <c r="S20" s="31"/>
      <c r="T20" s="31"/>
      <c r="U20" s="77"/>
      <c r="V20" s="31"/>
      <c r="W20" s="31"/>
    </row>
    <row r="21" spans="1:23" s="32" customFormat="1" x14ac:dyDescent="0.25">
      <c r="A21" s="204" t="s">
        <v>108</v>
      </c>
      <c r="B21" s="205" t="s">
        <v>88</v>
      </c>
      <c r="C21" s="206"/>
      <c r="D21" s="207"/>
      <c r="E21" s="208"/>
      <c r="F21" s="209">
        <f>SUM(C21:E21)</f>
        <v>0</v>
      </c>
      <c r="G21" s="206"/>
      <c r="H21" s="206"/>
      <c r="I21" s="206"/>
      <c r="J21" s="206"/>
      <c r="K21" s="210"/>
      <c r="L21" s="206"/>
      <c r="M21" s="206"/>
      <c r="N21" s="206"/>
      <c r="O21" s="206"/>
      <c r="P21" s="210"/>
      <c r="Q21" s="206"/>
      <c r="R21" s="206"/>
      <c r="S21" s="206"/>
      <c r="T21" s="206"/>
      <c r="U21" s="210"/>
      <c r="V21" s="206"/>
      <c r="W21" s="206"/>
    </row>
    <row r="22" spans="1:23" s="32" customFormat="1" x14ac:dyDescent="0.25">
      <c r="A22" s="78"/>
      <c r="B22" s="211" t="s">
        <v>90</v>
      </c>
      <c r="C22" s="31"/>
      <c r="D22" s="31"/>
      <c r="E22" s="202"/>
      <c r="F22" s="203">
        <f>SUM(F19:F21)</f>
        <v>0</v>
      </c>
      <c r="G22" s="31"/>
      <c r="H22" s="31"/>
      <c r="I22" s="31"/>
      <c r="J22" s="31"/>
      <c r="K22" s="77"/>
      <c r="L22" s="31"/>
      <c r="M22" s="31"/>
      <c r="N22" s="31"/>
      <c r="O22" s="31"/>
      <c r="P22" s="77"/>
      <c r="Q22" s="31"/>
      <c r="R22" s="31"/>
      <c r="S22" s="31"/>
      <c r="T22" s="31"/>
      <c r="U22" s="77"/>
      <c r="V22" s="31"/>
      <c r="W22" s="212">
        <f>SUM(U22+P22+K22+F22)</f>
        <v>0</v>
      </c>
    </row>
    <row r="23" spans="1:23" s="32" customFormat="1" x14ac:dyDescent="0.25">
      <c r="A23" s="192" t="s">
        <v>109</v>
      </c>
      <c r="C23" s="31"/>
      <c r="D23" s="31"/>
      <c r="E23" s="213"/>
      <c r="F23" s="214"/>
      <c r="G23" s="31"/>
      <c r="H23" s="31"/>
      <c r="I23" s="31"/>
      <c r="J23" s="31"/>
      <c r="K23" s="77"/>
      <c r="L23" s="31"/>
      <c r="M23" s="31"/>
      <c r="N23" s="31"/>
      <c r="O23" s="31"/>
      <c r="P23" s="215"/>
      <c r="Q23" s="31"/>
      <c r="R23" s="31"/>
      <c r="S23" s="31"/>
      <c r="T23" s="31"/>
      <c r="U23" s="77"/>
      <c r="V23" s="31"/>
      <c r="W23" s="31"/>
    </row>
    <row r="24" spans="1:23" s="32" customFormat="1" x14ac:dyDescent="0.25">
      <c r="A24" s="27" t="s">
        <v>43</v>
      </c>
      <c r="B24" s="34" t="s">
        <v>44</v>
      </c>
      <c r="C24" s="155"/>
      <c r="D24" s="155"/>
      <c r="E24" s="155"/>
      <c r="F24" s="216">
        <f t="shared" ref="F24" si="0">SUM(C24:E24)</f>
        <v>0</v>
      </c>
      <c r="G24" s="155"/>
      <c r="H24" s="155"/>
      <c r="I24" s="155"/>
      <c r="J24" s="155"/>
      <c r="K24" s="217">
        <f t="shared" ref="K24" si="1">SUM(H24:J24)</f>
        <v>0</v>
      </c>
      <c r="L24" s="155"/>
      <c r="M24" s="155"/>
      <c r="N24" s="155"/>
      <c r="O24" s="155"/>
      <c r="P24" s="217">
        <f t="shared" ref="P24" si="2">SUM(M24:O24)</f>
        <v>0</v>
      </c>
      <c r="Q24" s="155"/>
      <c r="R24" s="61"/>
      <c r="S24" s="155"/>
      <c r="T24" s="155"/>
      <c r="U24" s="217">
        <f t="shared" ref="U24" si="3">SUM(R24:T24)</f>
        <v>0</v>
      </c>
      <c r="V24" s="155"/>
      <c r="W24" s="16">
        <f t="shared" ref="W24" si="4">SUM(U24+P24+K24+F24)</f>
        <v>0</v>
      </c>
    </row>
    <row r="25" spans="1:23" s="32" customFormat="1" x14ac:dyDescent="0.25">
      <c r="A25" s="27">
        <v>70265</v>
      </c>
      <c r="B25" s="34" t="s">
        <v>48</v>
      </c>
      <c r="C25" s="155"/>
      <c r="D25" s="155"/>
      <c r="E25" s="155"/>
      <c r="F25" s="216">
        <f t="shared" ref="F25" si="5">SUM(C25:E25)</f>
        <v>0</v>
      </c>
      <c r="G25" s="155"/>
      <c r="H25" s="155"/>
      <c r="I25" s="155"/>
      <c r="J25" s="155"/>
      <c r="K25" s="217">
        <f t="shared" ref="K25" si="6">SUM(H25:J25)</f>
        <v>0</v>
      </c>
      <c r="L25" s="155"/>
      <c r="M25" s="155"/>
      <c r="N25" s="155"/>
      <c r="O25" s="155"/>
      <c r="P25" s="217">
        <f t="shared" ref="P25" si="7">SUM(M25:O25)</f>
        <v>0</v>
      </c>
      <c r="Q25" s="155"/>
      <c r="R25" s="61"/>
      <c r="S25" s="155"/>
      <c r="T25" s="155"/>
      <c r="U25" s="217">
        <f t="shared" ref="U25" si="8">SUM(R25:T25)</f>
        <v>0</v>
      </c>
      <c r="V25" s="155"/>
      <c r="W25" s="16">
        <f t="shared" ref="W25" si="9">SUM(U25+P25+K25+F25)</f>
        <v>0</v>
      </c>
    </row>
    <row r="26" spans="1:23" s="32" customFormat="1" x14ac:dyDescent="0.25">
      <c r="A26" s="27" t="s">
        <v>49</v>
      </c>
      <c r="B26" s="34" t="s">
        <v>50</v>
      </c>
      <c r="C26" s="155"/>
      <c r="D26" s="155"/>
      <c r="E26" s="155"/>
      <c r="F26" s="216">
        <f>SUM(C26:E26)</f>
        <v>0</v>
      </c>
      <c r="G26" s="155"/>
      <c r="H26" s="155"/>
      <c r="I26" s="155"/>
      <c r="J26" s="155"/>
      <c r="K26" s="217">
        <f>SUM(H26:J26)</f>
        <v>0</v>
      </c>
      <c r="L26" s="155"/>
      <c r="M26" s="155"/>
      <c r="N26" s="155"/>
      <c r="O26" s="155"/>
      <c r="P26" s="217">
        <f>SUM(M26:O26)</f>
        <v>0</v>
      </c>
      <c r="Q26" s="155"/>
      <c r="R26" s="61"/>
      <c r="S26" s="155"/>
      <c r="T26" s="155"/>
      <c r="U26" s="217">
        <f>SUM(R26:T26)</f>
        <v>0</v>
      </c>
      <c r="V26" s="155"/>
      <c r="W26" s="16">
        <f>SUM(U26+P26+K26+F26)</f>
        <v>0</v>
      </c>
    </row>
    <row r="27" spans="1:23" s="219" customFormat="1" x14ac:dyDescent="0.25">
      <c r="A27" s="218" t="s">
        <v>119</v>
      </c>
      <c r="B27" s="17" t="s">
        <v>120</v>
      </c>
      <c r="C27" s="16"/>
      <c r="D27" s="16"/>
      <c r="E27" s="16"/>
      <c r="F27" s="216">
        <f>SUM(C27:E27)</f>
        <v>0</v>
      </c>
      <c r="G27" s="35"/>
      <c r="H27" s="16"/>
      <c r="I27" s="16"/>
      <c r="J27" s="16"/>
      <c r="K27" s="217">
        <f>SUM(H27:J27)</f>
        <v>0</v>
      </c>
      <c r="L27" s="35"/>
      <c r="M27" s="16"/>
      <c r="N27" s="16"/>
      <c r="O27" s="16"/>
      <c r="P27" s="217">
        <f>SUM(M27:O27)</f>
        <v>0</v>
      </c>
      <c r="Q27" s="35"/>
      <c r="R27" s="16"/>
      <c r="S27" s="16"/>
      <c r="T27" s="16"/>
      <c r="U27" s="217">
        <f>SUM(R27:T27)</f>
        <v>0</v>
      </c>
      <c r="V27" s="35"/>
      <c r="W27" s="16">
        <f>SUM(U27+P27+K27+F27)</f>
        <v>0</v>
      </c>
    </row>
    <row r="28" spans="1:23" s="226" customFormat="1" x14ac:dyDescent="0.25">
      <c r="A28" s="220"/>
      <c r="B28" s="221" t="s">
        <v>110</v>
      </c>
      <c r="C28" s="222"/>
      <c r="D28" s="222"/>
      <c r="E28" s="222"/>
      <c r="F28" s="223"/>
      <c r="G28" s="222"/>
      <c r="H28" s="222"/>
      <c r="I28" s="222"/>
      <c r="J28" s="222"/>
      <c r="K28" s="224"/>
      <c r="L28" s="222"/>
      <c r="M28" s="222"/>
      <c r="N28" s="222"/>
      <c r="O28" s="222"/>
      <c r="P28" s="224"/>
      <c r="Q28" s="222"/>
      <c r="R28" s="222"/>
      <c r="S28" s="222"/>
      <c r="T28" s="222"/>
      <c r="U28" s="224"/>
      <c r="V28" s="222"/>
      <c r="W28" s="225">
        <f>SUM(W24:W26)</f>
        <v>0</v>
      </c>
    </row>
    <row r="29" spans="1:23" s="219" customFormat="1" x14ac:dyDescent="0.25">
      <c r="A29" s="78"/>
      <c r="B29" s="32"/>
      <c r="C29" s="35"/>
      <c r="D29" s="35"/>
      <c r="E29" s="35"/>
      <c r="F29" s="227"/>
      <c r="G29" s="35"/>
      <c r="H29" s="35"/>
      <c r="I29" s="35"/>
      <c r="J29" s="35"/>
      <c r="K29" s="217"/>
      <c r="L29" s="35"/>
      <c r="M29" s="35"/>
      <c r="N29" s="35"/>
      <c r="O29" s="35"/>
      <c r="P29" s="217"/>
      <c r="Q29" s="35"/>
      <c r="R29" s="61"/>
      <c r="S29" s="35"/>
      <c r="T29" s="61"/>
      <c r="U29" s="217"/>
      <c r="V29" s="35"/>
      <c r="W29" s="16"/>
    </row>
    <row r="30" spans="1:23" s="219" customFormat="1" x14ac:dyDescent="0.25">
      <c r="A30" s="192" t="s">
        <v>111</v>
      </c>
      <c r="C30" s="35"/>
      <c r="D30" s="35"/>
      <c r="E30" s="35"/>
      <c r="F30" s="227"/>
      <c r="G30" s="35"/>
      <c r="H30" s="35"/>
      <c r="I30" s="35"/>
      <c r="J30" s="35"/>
      <c r="K30" s="217"/>
      <c r="L30" s="35"/>
      <c r="M30" s="35"/>
      <c r="N30" s="35"/>
      <c r="O30" s="35"/>
      <c r="P30" s="217"/>
      <c r="Q30" s="35"/>
      <c r="R30" s="35"/>
      <c r="S30" s="35"/>
      <c r="T30" s="35"/>
      <c r="U30" s="217"/>
      <c r="V30" s="35"/>
      <c r="W30" s="16"/>
    </row>
    <row r="31" spans="1:23" s="219" customFormat="1" x14ac:dyDescent="0.25">
      <c r="A31" s="27" t="s">
        <v>112</v>
      </c>
      <c r="B31" s="17" t="s">
        <v>113</v>
      </c>
      <c r="C31" s="35"/>
      <c r="D31" s="35"/>
      <c r="E31" s="35"/>
      <c r="F31" s="216">
        <f t="shared" ref="F31:F50" si="10">SUM(C31:E31)</f>
        <v>0</v>
      </c>
      <c r="G31" s="35"/>
      <c r="H31" s="35"/>
      <c r="I31" s="35"/>
      <c r="J31" s="35"/>
      <c r="K31" s="217">
        <f t="shared" ref="K31:K56" si="11">SUM(H31:J31)</f>
        <v>0</v>
      </c>
      <c r="L31" s="35"/>
      <c r="M31" s="35"/>
      <c r="N31" s="35"/>
      <c r="O31" s="35"/>
      <c r="P31" s="217">
        <f t="shared" ref="P31:P56" si="12">SUM(M31:O31)</f>
        <v>0</v>
      </c>
      <c r="Q31" s="35"/>
      <c r="R31" s="35"/>
      <c r="S31" s="35"/>
      <c r="T31" s="35"/>
      <c r="U31" s="217">
        <f t="shared" ref="U31:U56" si="13">SUM(R31:T31)</f>
        <v>0</v>
      </c>
      <c r="V31" s="35"/>
      <c r="W31" s="16">
        <f>SUM(U31+P31+K31+F31)</f>
        <v>0</v>
      </c>
    </row>
    <row r="32" spans="1:23" s="219" customFormat="1" x14ac:dyDescent="0.25">
      <c r="A32" s="27" t="s">
        <v>114</v>
      </c>
      <c r="B32" s="17" t="s">
        <v>58</v>
      </c>
      <c r="C32" s="35"/>
      <c r="D32" s="35"/>
      <c r="E32" s="35"/>
      <c r="F32" s="216">
        <f t="shared" ref="F32:F33" si="14">SUM(C32:E32)</f>
        <v>0</v>
      </c>
      <c r="G32" s="35"/>
      <c r="H32" s="35"/>
      <c r="I32" s="35"/>
      <c r="J32" s="35"/>
      <c r="K32" s="217">
        <f t="shared" si="11"/>
        <v>0</v>
      </c>
      <c r="L32" s="35"/>
      <c r="M32" s="35"/>
      <c r="N32" s="35"/>
      <c r="O32" s="35"/>
      <c r="P32" s="217">
        <f t="shared" si="12"/>
        <v>0</v>
      </c>
      <c r="Q32" s="35"/>
      <c r="R32" s="35"/>
      <c r="S32" s="35"/>
      <c r="T32" s="35"/>
      <c r="U32" s="217">
        <f t="shared" si="13"/>
        <v>0</v>
      </c>
      <c r="V32" s="35"/>
      <c r="W32" s="16">
        <f>SUM(U32+P32+K32+F32)</f>
        <v>0</v>
      </c>
    </row>
    <row r="33" spans="1:23" s="219" customFormat="1" x14ac:dyDescent="0.25">
      <c r="A33" s="218" t="s">
        <v>115</v>
      </c>
      <c r="B33" s="17" t="s">
        <v>116</v>
      </c>
      <c r="C33" s="16"/>
      <c r="D33" s="16"/>
      <c r="E33" s="16"/>
      <c r="F33" s="216">
        <f t="shared" si="14"/>
        <v>0</v>
      </c>
      <c r="G33" s="35"/>
      <c r="H33" s="16"/>
      <c r="I33" s="16"/>
      <c r="J33" s="16"/>
      <c r="K33" s="217">
        <f t="shared" si="11"/>
        <v>0</v>
      </c>
      <c r="L33" s="35"/>
      <c r="M33" s="16"/>
      <c r="N33" s="16"/>
      <c r="O33" s="16"/>
      <c r="P33" s="217">
        <f t="shared" si="12"/>
        <v>0</v>
      </c>
      <c r="Q33" s="35"/>
      <c r="R33" s="16"/>
      <c r="S33" s="16"/>
      <c r="T33" s="16"/>
      <c r="U33" s="217">
        <f t="shared" si="13"/>
        <v>0</v>
      </c>
      <c r="V33" s="35"/>
      <c r="W33" s="16">
        <f t="shared" ref="W33:W56" si="15">SUM(U33+P33+K33+F33)</f>
        <v>0</v>
      </c>
    </row>
    <row r="34" spans="1:23" s="219" customFormat="1" x14ac:dyDescent="0.25">
      <c r="A34" s="218" t="s">
        <v>117</v>
      </c>
      <c r="B34" s="17" t="s">
        <v>118</v>
      </c>
      <c r="C34" s="16"/>
      <c r="D34" s="16"/>
      <c r="E34" s="16"/>
      <c r="F34" s="216">
        <f t="shared" si="10"/>
        <v>0</v>
      </c>
      <c r="G34" s="35"/>
      <c r="H34" s="16"/>
      <c r="I34" s="16"/>
      <c r="J34" s="16"/>
      <c r="K34" s="217">
        <f t="shared" si="11"/>
        <v>0</v>
      </c>
      <c r="L34" s="35"/>
      <c r="M34" s="16"/>
      <c r="N34" s="16"/>
      <c r="O34" s="16"/>
      <c r="P34" s="217">
        <f t="shared" si="12"/>
        <v>0</v>
      </c>
      <c r="Q34" s="35"/>
      <c r="R34" s="16"/>
      <c r="S34" s="16"/>
      <c r="T34" s="16"/>
      <c r="U34" s="217">
        <f t="shared" si="13"/>
        <v>0</v>
      </c>
      <c r="V34" s="35"/>
      <c r="W34" s="16">
        <f t="shared" si="15"/>
        <v>0</v>
      </c>
    </row>
    <row r="35" spans="1:23" s="219" customFormat="1" x14ac:dyDescent="0.25">
      <c r="A35" s="218" t="s">
        <v>121</v>
      </c>
      <c r="B35" s="17" t="s">
        <v>62</v>
      </c>
      <c r="C35" s="16"/>
      <c r="D35" s="16"/>
      <c r="E35" s="16"/>
      <c r="F35" s="216">
        <f t="shared" si="10"/>
        <v>0</v>
      </c>
      <c r="G35" s="35"/>
      <c r="H35" s="16"/>
      <c r="I35" s="16"/>
      <c r="J35" s="16"/>
      <c r="K35" s="217">
        <f t="shared" si="11"/>
        <v>0</v>
      </c>
      <c r="L35" s="35"/>
      <c r="M35" s="16"/>
      <c r="N35" s="16"/>
      <c r="O35" s="16"/>
      <c r="P35" s="217">
        <f t="shared" si="12"/>
        <v>0</v>
      </c>
      <c r="Q35" s="35"/>
      <c r="R35" s="16"/>
      <c r="S35" s="16"/>
      <c r="T35" s="16"/>
      <c r="U35" s="217">
        <f t="shared" si="13"/>
        <v>0</v>
      </c>
      <c r="V35" s="35"/>
      <c r="W35" s="16">
        <f>SUM(U35+P35+K35+F35)</f>
        <v>0</v>
      </c>
    </row>
    <row r="36" spans="1:23" s="219" customFormat="1" x14ac:dyDescent="0.25">
      <c r="A36" s="34" t="s">
        <v>122</v>
      </c>
      <c r="B36" s="17" t="s">
        <v>123</v>
      </c>
      <c r="C36" s="16"/>
      <c r="D36" s="16"/>
      <c r="E36" s="16"/>
      <c r="F36" s="216">
        <f t="shared" si="10"/>
        <v>0</v>
      </c>
      <c r="G36" s="35"/>
      <c r="H36" s="16"/>
      <c r="I36" s="16"/>
      <c r="J36" s="16"/>
      <c r="K36" s="217">
        <f t="shared" si="11"/>
        <v>0</v>
      </c>
      <c r="L36" s="35"/>
      <c r="M36" s="16"/>
      <c r="N36" s="16"/>
      <c r="O36" s="16"/>
      <c r="P36" s="217">
        <f t="shared" si="12"/>
        <v>0</v>
      </c>
      <c r="Q36" s="35"/>
      <c r="R36" s="16"/>
      <c r="S36" s="16"/>
      <c r="T36" s="16"/>
      <c r="U36" s="217">
        <f t="shared" si="13"/>
        <v>0</v>
      </c>
      <c r="V36" s="35"/>
      <c r="W36" s="16">
        <f t="shared" si="15"/>
        <v>0</v>
      </c>
    </row>
    <row r="37" spans="1:23" s="219" customFormat="1" x14ac:dyDescent="0.25">
      <c r="A37" s="34" t="s">
        <v>124</v>
      </c>
      <c r="B37" s="17" t="s">
        <v>125</v>
      </c>
      <c r="C37" s="16"/>
      <c r="D37" s="16"/>
      <c r="E37" s="16"/>
      <c r="F37" s="216">
        <f t="shared" si="10"/>
        <v>0</v>
      </c>
      <c r="G37" s="35"/>
      <c r="H37" s="16"/>
      <c r="I37" s="16"/>
      <c r="J37" s="16"/>
      <c r="K37" s="217">
        <f t="shared" si="11"/>
        <v>0</v>
      </c>
      <c r="L37" s="35"/>
      <c r="M37" s="16"/>
      <c r="N37" s="16"/>
      <c r="O37" s="16"/>
      <c r="P37" s="217">
        <f t="shared" si="12"/>
        <v>0</v>
      </c>
      <c r="Q37" s="35"/>
      <c r="R37" s="16"/>
      <c r="S37" s="16"/>
      <c r="T37" s="16"/>
      <c r="U37" s="217">
        <f t="shared" si="13"/>
        <v>0</v>
      </c>
      <c r="V37" s="35"/>
      <c r="W37" s="16">
        <f t="shared" si="15"/>
        <v>0</v>
      </c>
    </row>
    <row r="38" spans="1:23" s="219" customFormat="1" x14ac:dyDescent="0.25">
      <c r="A38" s="34" t="s">
        <v>126</v>
      </c>
      <c r="B38" s="17" t="s">
        <v>63</v>
      </c>
      <c r="C38" s="16"/>
      <c r="D38" s="16"/>
      <c r="E38" s="16"/>
      <c r="F38" s="216">
        <f t="shared" si="10"/>
        <v>0</v>
      </c>
      <c r="G38" s="35"/>
      <c r="H38" s="16"/>
      <c r="I38" s="16"/>
      <c r="J38" s="16"/>
      <c r="K38" s="217">
        <f t="shared" si="11"/>
        <v>0</v>
      </c>
      <c r="L38" s="35"/>
      <c r="M38" s="16"/>
      <c r="N38" s="16"/>
      <c r="O38" s="16"/>
      <c r="P38" s="217">
        <f t="shared" si="12"/>
        <v>0</v>
      </c>
      <c r="Q38" s="35"/>
      <c r="R38" s="16"/>
      <c r="S38" s="16"/>
      <c r="T38" s="16"/>
      <c r="U38" s="217">
        <f t="shared" si="13"/>
        <v>0</v>
      </c>
      <c r="V38" s="35"/>
      <c r="W38" s="16">
        <f t="shared" si="15"/>
        <v>0</v>
      </c>
    </row>
    <row r="39" spans="1:23" s="219" customFormat="1" x14ac:dyDescent="0.25">
      <c r="A39" s="27" t="s">
        <v>127</v>
      </c>
      <c r="B39" s="14" t="s">
        <v>94</v>
      </c>
      <c r="C39" s="16"/>
      <c r="D39" s="16"/>
      <c r="E39" s="16"/>
      <c r="F39" s="216">
        <f t="shared" si="10"/>
        <v>0</v>
      </c>
      <c r="G39" s="35"/>
      <c r="H39" s="16"/>
      <c r="I39" s="16"/>
      <c r="J39" s="16"/>
      <c r="K39" s="217">
        <f t="shared" si="11"/>
        <v>0</v>
      </c>
      <c r="L39" s="35"/>
      <c r="M39" s="16"/>
      <c r="N39" s="16"/>
      <c r="O39" s="16"/>
      <c r="P39" s="217">
        <f t="shared" si="12"/>
        <v>0</v>
      </c>
      <c r="Q39" s="35"/>
      <c r="R39" s="16"/>
      <c r="S39" s="16"/>
      <c r="T39" s="16"/>
      <c r="U39" s="217">
        <f t="shared" si="13"/>
        <v>0</v>
      </c>
      <c r="V39" s="35"/>
      <c r="W39" s="16">
        <f t="shared" si="15"/>
        <v>0</v>
      </c>
    </row>
    <row r="40" spans="1:23" s="219" customFormat="1" x14ac:dyDescent="0.25">
      <c r="A40" s="27" t="s">
        <v>128</v>
      </c>
      <c r="B40" s="14" t="s">
        <v>129</v>
      </c>
      <c r="C40" s="16"/>
      <c r="D40" s="16"/>
      <c r="E40" s="16"/>
      <c r="F40" s="216">
        <f t="shared" si="10"/>
        <v>0</v>
      </c>
      <c r="G40" s="35"/>
      <c r="H40" s="16"/>
      <c r="I40" s="16"/>
      <c r="J40" s="16"/>
      <c r="K40" s="217">
        <f t="shared" si="11"/>
        <v>0</v>
      </c>
      <c r="L40" s="35"/>
      <c r="M40" s="16"/>
      <c r="N40" s="16"/>
      <c r="O40" s="16"/>
      <c r="P40" s="217">
        <f t="shared" si="12"/>
        <v>0</v>
      </c>
      <c r="Q40" s="35"/>
      <c r="R40" s="16">
        <f>SUM(1535.59+535.93)</f>
        <v>2071.52</v>
      </c>
      <c r="S40" s="16">
        <v>336.73</v>
      </c>
      <c r="T40" s="16"/>
      <c r="U40" s="217">
        <f t="shared" si="13"/>
        <v>2408.25</v>
      </c>
      <c r="V40" s="35"/>
      <c r="W40" s="16">
        <f t="shared" si="15"/>
        <v>2408.25</v>
      </c>
    </row>
    <row r="41" spans="1:23" s="219" customFormat="1" x14ac:dyDescent="0.25">
      <c r="A41" s="34" t="s">
        <v>130</v>
      </c>
      <c r="B41" s="17" t="s">
        <v>131</v>
      </c>
      <c r="C41" s="16"/>
      <c r="D41" s="16"/>
      <c r="E41" s="16"/>
      <c r="F41" s="216">
        <f t="shared" si="10"/>
        <v>0</v>
      </c>
      <c r="G41" s="35"/>
      <c r="H41" s="16"/>
      <c r="I41" s="16"/>
      <c r="J41" s="16"/>
      <c r="K41" s="217">
        <f t="shared" si="11"/>
        <v>0</v>
      </c>
      <c r="L41" s="35"/>
      <c r="M41" s="16"/>
      <c r="N41" s="16"/>
      <c r="O41" s="16"/>
      <c r="P41" s="217">
        <f t="shared" si="12"/>
        <v>0</v>
      </c>
      <c r="Q41" s="35"/>
      <c r="R41" s="16"/>
      <c r="S41" s="16"/>
      <c r="T41" s="16"/>
      <c r="U41" s="217">
        <f t="shared" si="13"/>
        <v>0</v>
      </c>
      <c r="V41" s="35"/>
      <c r="W41" s="16">
        <f t="shared" si="15"/>
        <v>0</v>
      </c>
    </row>
    <row r="42" spans="1:23" s="219" customFormat="1" x14ac:dyDescent="0.25">
      <c r="A42" s="34" t="s">
        <v>132</v>
      </c>
      <c r="B42" s="17" t="s">
        <v>68</v>
      </c>
      <c r="C42" s="16"/>
      <c r="D42" s="16"/>
      <c r="E42" s="16"/>
      <c r="F42" s="216">
        <f t="shared" si="10"/>
        <v>0</v>
      </c>
      <c r="G42" s="35"/>
      <c r="H42" s="16"/>
      <c r="I42" s="16"/>
      <c r="J42" s="16"/>
      <c r="K42" s="217">
        <f>SUM(H42:J42)</f>
        <v>0</v>
      </c>
      <c r="L42" s="35"/>
      <c r="M42" s="16"/>
      <c r="N42" s="16"/>
      <c r="O42" s="16"/>
      <c r="P42" s="217">
        <f t="shared" si="12"/>
        <v>0</v>
      </c>
      <c r="Q42" s="35"/>
      <c r="R42" s="16"/>
      <c r="S42" s="16"/>
      <c r="T42" s="16"/>
      <c r="U42" s="217">
        <f t="shared" si="13"/>
        <v>0</v>
      </c>
      <c r="V42" s="35"/>
      <c r="W42" s="16">
        <f t="shared" si="15"/>
        <v>0</v>
      </c>
    </row>
    <row r="43" spans="1:23" s="219" customFormat="1" x14ac:dyDescent="0.25">
      <c r="A43" s="34" t="s">
        <v>133</v>
      </c>
      <c r="B43" s="17" t="s">
        <v>134</v>
      </c>
      <c r="C43" s="16"/>
      <c r="D43" s="16"/>
      <c r="E43" s="16"/>
      <c r="F43" s="216">
        <f t="shared" si="10"/>
        <v>0</v>
      </c>
      <c r="G43" s="35"/>
      <c r="H43" s="16"/>
      <c r="I43" s="16"/>
      <c r="J43" s="16"/>
      <c r="K43" s="217">
        <f t="shared" ref="K43" si="16">SUM(H43:J43)</f>
        <v>0</v>
      </c>
      <c r="L43" s="35"/>
      <c r="M43" s="16"/>
      <c r="N43" s="16"/>
      <c r="O43" s="16"/>
      <c r="P43" s="217">
        <f t="shared" si="12"/>
        <v>0</v>
      </c>
      <c r="Q43" s="35"/>
      <c r="R43" s="16"/>
      <c r="S43" s="16"/>
      <c r="T43" s="16"/>
      <c r="U43" s="217">
        <f t="shared" si="13"/>
        <v>0</v>
      </c>
      <c r="V43" s="35"/>
      <c r="W43" s="16">
        <f t="shared" ref="W43" si="17">SUM(U43+P43+K43+F43)</f>
        <v>0</v>
      </c>
    </row>
    <row r="44" spans="1:23" s="219" customFormat="1" x14ac:dyDescent="0.25">
      <c r="A44" s="34" t="s">
        <v>135</v>
      </c>
      <c r="B44" s="17" t="s">
        <v>136</v>
      </c>
      <c r="C44" s="16"/>
      <c r="D44" s="16"/>
      <c r="E44" s="16"/>
      <c r="F44" s="216">
        <f t="shared" si="10"/>
        <v>0</v>
      </c>
      <c r="G44" s="35"/>
      <c r="H44" s="16"/>
      <c r="I44" s="16"/>
      <c r="J44" s="16"/>
      <c r="K44" s="217">
        <f t="shared" si="11"/>
        <v>0</v>
      </c>
      <c r="L44" s="35"/>
      <c r="M44" s="16"/>
      <c r="N44" s="16"/>
      <c r="O44" s="16"/>
      <c r="P44" s="217">
        <f t="shared" si="12"/>
        <v>0</v>
      </c>
      <c r="Q44" s="35"/>
      <c r="R44" s="16"/>
      <c r="S44" s="16"/>
      <c r="T44" s="16"/>
      <c r="U44" s="217">
        <f t="shared" si="13"/>
        <v>0</v>
      </c>
      <c r="V44" s="35"/>
      <c r="W44" s="16">
        <f t="shared" si="15"/>
        <v>0</v>
      </c>
    </row>
    <row r="45" spans="1:23" s="219" customFormat="1" x14ac:dyDescent="0.25">
      <c r="A45" s="34" t="s">
        <v>137</v>
      </c>
      <c r="B45" s="17" t="s">
        <v>70</v>
      </c>
      <c r="C45" s="16"/>
      <c r="D45" s="16"/>
      <c r="E45" s="16"/>
      <c r="F45" s="216">
        <f t="shared" si="10"/>
        <v>0</v>
      </c>
      <c r="G45" s="35"/>
      <c r="H45" s="16"/>
      <c r="I45" s="16"/>
      <c r="J45" s="16"/>
      <c r="K45" s="217">
        <f t="shared" si="11"/>
        <v>0</v>
      </c>
      <c r="L45" s="35"/>
      <c r="M45" s="16"/>
      <c r="N45" s="16"/>
      <c r="O45" s="16"/>
      <c r="P45" s="217">
        <f t="shared" si="12"/>
        <v>0</v>
      </c>
      <c r="Q45" s="35"/>
      <c r="R45" s="16"/>
      <c r="S45" s="16"/>
      <c r="T45" s="16"/>
      <c r="U45" s="217">
        <f t="shared" si="13"/>
        <v>0</v>
      </c>
      <c r="V45" s="35"/>
      <c r="W45" s="16">
        <f t="shared" si="15"/>
        <v>0</v>
      </c>
    </row>
    <row r="46" spans="1:23" s="219" customFormat="1" x14ac:dyDescent="0.25">
      <c r="A46" s="34" t="s">
        <v>138</v>
      </c>
      <c r="B46" s="17" t="s">
        <v>71</v>
      </c>
      <c r="C46" s="16"/>
      <c r="D46" s="16"/>
      <c r="E46" s="16"/>
      <c r="F46" s="216">
        <f t="shared" si="10"/>
        <v>0</v>
      </c>
      <c r="G46" s="35"/>
      <c r="H46" s="16"/>
      <c r="I46" s="16"/>
      <c r="J46" s="16"/>
      <c r="K46" s="217">
        <f t="shared" si="11"/>
        <v>0</v>
      </c>
      <c r="L46" s="35"/>
      <c r="M46" s="16"/>
      <c r="N46" s="16"/>
      <c r="O46" s="16"/>
      <c r="P46" s="217">
        <f t="shared" si="12"/>
        <v>0</v>
      </c>
      <c r="Q46" s="35"/>
      <c r="R46" s="16"/>
      <c r="S46" s="16"/>
      <c r="T46" s="16"/>
      <c r="U46" s="217">
        <f t="shared" si="13"/>
        <v>0</v>
      </c>
      <c r="V46" s="35"/>
      <c r="W46" s="16">
        <f t="shared" si="15"/>
        <v>0</v>
      </c>
    </row>
    <row r="47" spans="1:23" s="219" customFormat="1" x14ac:dyDescent="0.25">
      <c r="A47" s="34" t="s">
        <v>156</v>
      </c>
      <c r="B47" s="17" t="s">
        <v>157</v>
      </c>
      <c r="C47" s="16"/>
      <c r="D47" s="16"/>
      <c r="E47" s="16"/>
      <c r="F47" s="216">
        <f t="shared" ref="F47" si="18">SUM(C47:E47)</f>
        <v>0</v>
      </c>
      <c r="G47" s="35"/>
      <c r="H47" s="16"/>
      <c r="I47" s="16"/>
      <c r="J47" s="16"/>
      <c r="K47" s="217">
        <f t="shared" ref="K47" si="19">SUM(H47:J47)</f>
        <v>0</v>
      </c>
      <c r="L47" s="35"/>
      <c r="M47" s="16"/>
      <c r="N47" s="16"/>
      <c r="O47" s="16"/>
      <c r="P47" s="217">
        <f t="shared" ref="P47" si="20">SUM(M47:O47)</f>
        <v>0</v>
      </c>
      <c r="Q47" s="35"/>
      <c r="R47" s="16"/>
      <c r="S47" s="16"/>
      <c r="T47" s="16"/>
      <c r="U47" s="217">
        <f t="shared" ref="U47" si="21">SUM(R47:T47)</f>
        <v>0</v>
      </c>
      <c r="V47" s="35"/>
      <c r="W47" s="16">
        <f t="shared" ref="W47" si="22">SUM(U47+P47+K47+F47)</f>
        <v>0</v>
      </c>
    </row>
    <row r="48" spans="1:23" s="219" customFormat="1" x14ac:dyDescent="0.25">
      <c r="A48" s="34" t="s">
        <v>139</v>
      </c>
      <c r="B48" s="17" t="s">
        <v>72</v>
      </c>
      <c r="C48" s="16"/>
      <c r="D48" s="16"/>
      <c r="E48" s="16"/>
      <c r="F48" s="216">
        <f t="shared" si="10"/>
        <v>0</v>
      </c>
      <c r="G48" s="35"/>
      <c r="H48" s="16"/>
      <c r="I48" s="16"/>
      <c r="J48" s="16"/>
      <c r="K48" s="217">
        <f t="shared" si="11"/>
        <v>0</v>
      </c>
      <c r="L48" s="35"/>
      <c r="M48" s="16"/>
      <c r="N48" s="16"/>
      <c r="O48" s="16"/>
      <c r="P48" s="217">
        <f t="shared" si="12"/>
        <v>0</v>
      </c>
      <c r="Q48" s="35"/>
      <c r="R48" s="16"/>
      <c r="S48" s="16"/>
      <c r="T48" s="16"/>
      <c r="U48" s="217">
        <f t="shared" si="13"/>
        <v>0</v>
      </c>
      <c r="V48" s="35"/>
      <c r="W48" s="16">
        <f t="shared" si="15"/>
        <v>0</v>
      </c>
    </row>
    <row r="49" spans="1:23" s="219" customFormat="1" x14ac:dyDescent="0.25">
      <c r="A49" s="34" t="s">
        <v>140</v>
      </c>
      <c r="B49" s="17" t="s">
        <v>141</v>
      </c>
      <c r="C49" s="16"/>
      <c r="D49" s="16"/>
      <c r="E49" s="16"/>
      <c r="F49" s="216">
        <f t="shared" si="10"/>
        <v>0</v>
      </c>
      <c r="G49" s="35"/>
      <c r="H49" s="16"/>
      <c r="I49" s="16"/>
      <c r="J49" s="16"/>
      <c r="K49" s="217">
        <f t="shared" si="11"/>
        <v>0</v>
      </c>
      <c r="L49" s="35"/>
      <c r="M49" s="16"/>
      <c r="N49" s="16"/>
      <c r="O49" s="16"/>
      <c r="P49" s="217">
        <f t="shared" si="12"/>
        <v>0</v>
      </c>
      <c r="Q49" s="35"/>
      <c r="R49" s="16"/>
      <c r="S49" s="16"/>
      <c r="T49" s="16"/>
      <c r="U49" s="217">
        <f t="shared" si="13"/>
        <v>0</v>
      </c>
      <c r="V49" s="35"/>
      <c r="W49" s="16">
        <f t="shared" si="15"/>
        <v>0</v>
      </c>
    </row>
    <row r="50" spans="1:23" s="219" customFormat="1" x14ac:dyDescent="0.25">
      <c r="A50" s="34" t="s">
        <v>142</v>
      </c>
      <c r="B50" s="17" t="s">
        <v>75</v>
      </c>
      <c r="C50" s="16"/>
      <c r="D50" s="16"/>
      <c r="E50" s="16"/>
      <c r="F50" s="216">
        <f t="shared" si="10"/>
        <v>0</v>
      </c>
      <c r="G50" s="35"/>
      <c r="H50" s="16"/>
      <c r="I50" s="16"/>
      <c r="J50" s="16"/>
      <c r="K50" s="217">
        <f t="shared" si="11"/>
        <v>0</v>
      </c>
      <c r="L50" s="35"/>
      <c r="M50" s="16"/>
      <c r="N50" s="16"/>
      <c r="O50" s="16"/>
      <c r="P50" s="217">
        <f t="shared" si="12"/>
        <v>0</v>
      </c>
      <c r="Q50" s="35"/>
      <c r="R50" s="16"/>
      <c r="S50" s="16"/>
      <c r="T50" s="16"/>
      <c r="U50" s="217">
        <f t="shared" si="13"/>
        <v>0</v>
      </c>
      <c r="V50" s="35"/>
      <c r="W50" s="16">
        <f t="shared" si="15"/>
        <v>0</v>
      </c>
    </row>
    <row r="51" spans="1:23" s="219" customFormat="1" x14ac:dyDescent="0.25">
      <c r="A51" s="34" t="s">
        <v>143</v>
      </c>
      <c r="B51" s="17" t="s">
        <v>97</v>
      </c>
      <c r="C51" s="16"/>
      <c r="D51" s="16"/>
      <c r="E51" s="16"/>
      <c r="F51" s="216">
        <f t="shared" ref="F51:F56" si="23">SUM(C51:E51)</f>
        <v>0</v>
      </c>
      <c r="G51" s="35"/>
      <c r="H51" s="16"/>
      <c r="I51" s="16"/>
      <c r="J51" s="16"/>
      <c r="K51" s="217">
        <f t="shared" si="11"/>
        <v>0</v>
      </c>
      <c r="L51" s="35"/>
      <c r="M51" s="16"/>
      <c r="N51" s="16"/>
      <c r="O51" s="16"/>
      <c r="P51" s="217">
        <f t="shared" si="12"/>
        <v>0</v>
      </c>
      <c r="Q51" s="35"/>
      <c r="R51" s="16"/>
      <c r="S51" s="16"/>
      <c r="T51" s="16"/>
      <c r="U51" s="217">
        <f t="shared" si="13"/>
        <v>0</v>
      </c>
      <c r="V51" s="35"/>
      <c r="W51" s="16">
        <f t="shared" si="15"/>
        <v>0</v>
      </c>
    </row>
    <row r="52" spans="1:23" s="219" customFormat="1" x14ac:dyDescent="0.25">
      <c r="A52" s="34" t="s">
        <v>78</v>
      </c>
      <c r="B52" s="17" t="s">
        <v>79</v>
      </c>
      <c r="C52" s="16"/>
      <c r="D52" s="16"/>
      <c r="E52" s="16"/>
      <c r="F52" s="216">
        <f t="shared" si="23"/>
        <v>0</v>
      </c>
      <c r="G52" s="35"/>
      <c r="H52" s="16"/>
      <c r="I52" s="16"/>
      <c r="J52" s="16"/>
      <c r="K52" s="217">
        <f t="shared" si="11"/>
        <v>0</v>
      </c>
      <c r="L52" s="35"/>
      <c r="M52" s="16"/>
      <c r="N52" s="16"/>
      <c r="O52" s="16"/>
      <c r="P52" s="217">
        <f t="shared" si="12"/>
        <v>0</v>
      </c>
      <c r="Q52" s="35"/>
      <c r="R52" s="16"/>
      <c r="S52" s="16"/>
      <c r="T52" s="16"/>
      <c r="U52" s="217">
        <f t="shared" si="13"/>
        <v>0</v>
      </c>
      <c r="V52" s="35"/>
      <c r="W52" s="16">
        <f t="shared" si="15"/>
        <v>0</v>
      </c>
    </row>
    <row r="53" spans="1:23" s="219" customFormat="1" x14ac:dyDescent="0.25">
      <c r="A53" s="34" t="s">
        <v>144</v>
      </c>
      <c r="B53" s="17" t="s">
        <v>145</v>
      </c>
      <c r="C53" s="16"/>
      <c r="D53" s="16"/>
      <c r="E53" s="16"/>
      <c r="F53" s="216">
        <f t="shared" si="23"/>
        <v>0</v>
      </c>
      <c r="G53" s="35"/>
      <c r="H53" s="16"/>
      <c r="I53" s="16"/>
      <c r="J53" s="16"/>
      <c r="K53" s="217">
        <f t="shared" si="11"/>
        <v>0</v>
      </c>
      <c r="L53" s="35"/>
      <c r="M53" s="16"/>
      <c r="N53" s="16"/>
      <c r="O53" s="16"/>
      <c r="P53" s="217">
        <f t="shared" si="12"/>
        <v>0</v>
      </c>
      <c r="Q53" s="35"/>
      <c r="R53" s="16"/>
      <c r="S53" s="16"/>
      <c r="T53" s="16"/>
      <c r="U53" s="217">
        <f t="shared" si="13"/>
        <v>0</v>
      </c>
      <c r="V53" s="35"/>
      <c r="W53" s="16">
        <f t="shared" si="15"/>
        <v>0</v>
      </c>
    </row>
    <row r="54" spans="1:23" s="219" customFormat="1" x14ac:dyDescent="0.25">
      <c r="A54" s="34" t="s">
        <v>80</v>
      </c>
      <c r="B54" s="17" t="s">
        <v>81</v>
      </c>
      <c r="C54" s="16"/>
      <c r="D54" s="16"/>
      <c r="E54" s="16"/>
      <c r="F54" s="216">
        <f t="shared" si="23"/>
        <v>0</v>
      </c>
      <c r="G54" s="35"/>
      <c r="H54" s="16"/>
      <c r="I54" s="16"/>
      <c r="J54" s="16"/>
      <c r="K54" s="217">
        <f t="shared" si="11"/>
        <v>0</v>
      </c>
      <c r="L54" s="35"/>
      <c r="M54" s="16"/>
      <c r="N54" s="16"/>
      <c r="O54" s="16"/>
      <c r="P54" s="217">
        <f t="shared" si="12"/>
        <v>0</v>
      </c>
      <c r="Q54" s="35"/>
      <c r="R54" s="16"/>
      <c r="S54" s="16"/>
      <c r="T54" s="16"/>
      <c r="U54" s="217">
        <f t="shared" si="13"/>
        <v>0</v>
      </c>
      <c r="V54" s="35"/>
      <c r="W54" s="16">
        <f t="shared" si="15"/>
        <v>0</v>
      </c>
    </row>
    <row r="55" spans="1:23" s="219" customFormat="1" x14ac:dyDescent="0.25">
      <c r="A55" s="34" t="s">
        <v>146</v>
      </c>
      <c r="B55" s="17" t="s">
        <v>98</v>
      </c>
      <c r="C55" s="16"/>
      <c r="D55" s="16"/>
      <c r="E55" s="16"/>
      <c r="F55" s="216">
        <f t="shared" si="23"/>
        <v>0</v>
      </c>
      <c r="G55" s="35"/>
      <c r="H55" s="16"/>
      <c r="I55" s="16"/>
      <c r="J55" s="16"/>
      <c r="K55" s="217">
        <f t="shared" si="11"/>
        <v>0</v>
      </c>
      <c r="L55" s="35"/>
      <c r="M55" s="16"/>
      <c r="N55" s="16"/>
      <c r="O55" s="16"/>
      <c r="P55" s="217">
        <f t="shared" si="12"/>
        <v>0</v>
      </c>
      <c r="Q55" s="35"/>
      <c r="R55" s="16"/>
      <c r="S55" s="16"/>
      <c r="T55" s="16"/>
      <c r="U55" s="217">
        <f t="shared" si="13"/>
        <v>0</v>
      </c>
      <c r="V55" s="35"/>
      <c r="W55" s="16">
        <f t="shared" si="15"/>
        <v>0</v>
      </c>
    </row>
    <row r="56" spans="1:23" x14ac:dyDescent="0.25">
      <c r="A56" s="132" t="s">
        <v>147</v>
      </c>
      <c r="B56" s="132" t="s">
        <v>148</v>
      </c>
      <c r="C56" s="228"/>
      <c r="D56" s="228"/>
      <c r="E56" s="16"/>
      <c r="F56" s="216">
        <f t="shared" si="23"/>
        <v>0</v>
      </c>
      <c r="G56" s="228"/>
      <c r="H56" s="228"/>
      <c r="I56" s="228"/>
      <c r="J56" s="16"/>
      <c r="K56" s="217">
        <f t="shared" si="11"/>
        <v>0</v>
      </c>
      <c r="L56" s="228"/>
      <c r="M56" s="228"/>
      <c r="N56" s="228">
        <v>-1782</v>
      </c>
      <c r="O56" s="16"/>
      <c r="P56" s="217">
        <f t="shared" si="12"/>
        <v>-1782</v>
      </c>
      <c r="Q56" s="228"/>
      <c r="R56" s="228"/>
      <c r="S56" s="228"/>
      <c r="T56" s="16"/>
      <c r="U56" s="217">
        <f t="shared" si="13"/>
        <v>0</v>
      </c>
      <c r="V56" s="228"/>
      <c r="W56" s="16">
        <f t="shared" si="15"/>
        <v>-1782</v>
      </c>
    </row>
    <row r="57" spans="1:23" s="96" customFormat="1" x14ac:dyDescent="0.25">
      <c r="A57" s="229"/>
      <c r="B57" s="230" t="s">
        <v>149</v>
      </c>
      <c r="C57" s="200">
        <f>SUM(C31:C55)</f>
        <v>0</v>
      </c>
      <c r="D57" s="200">
        <f>SUM(D31:D55)</f>
        <v>0</v>
      </c>
      <c r="E57" s="231">
        <f>SUM(E31:E55)</f>
        <v>0</v>
      </c>
      <c r="F57" s="200">
        <f>SUM(F31:F55)</f>
        <v>0</v>
      </c>
      <c r="G57" s="39"/>
      <c r="H57" s="200">
        <f>SUM(H31:H55)</f>
        <v>0</v>
      </c>
      <c r="I57" s="200">
        <f>SUM(I31:I55)</f>
        <v>0</v>
      </c>
      <c r="J57" s="231">
        <f>SUM(J31:J55)</f>
        <v>0</v>
      </c>
      <c r="K57" s="200">
        <f>SUM(K31:K55)</f>
        <v>0</v>
      </c>
      <c r="L57" s="39"/>
      <c r="M57" s="200">
        <f>SUM(M31:M55)</f>
        <v>0</v>
      </c>
      <c r="N57" s="200">
        <f>SUM(N31:N55)</f>
        <v>0</v>
      </c>
      <c r="O57" s="231">
        <f>SUM(O31:O55)</f>
        <v>0</v>
      </c>
      <c r="P57" s="200">
        <f>SUM(P31:P55)</f>
        <v>0</v>
      </c>
      <c r="Q57" s="39"/>
      <c r="R57" s="200">
        <f>SUM(R31:R56)</f>
        <v>2071.52</v>
      </c>
      <c r="S57" s="200">
        <f>SUM(S31:S55)</f>
        <v>336.73</v>
      </c>
      <c r="T57" s="231">
        <f>SUM(T31:T55)</f>
        <v>0</v>
      </c>
      <c r="U57" s="200">
        <f>SUM(U31:U55)</f>
        <v>2408.25</v>
      </c>
      <c r="V57" s="39"/>
      <c r="W57" s="200">
        <f>SUM(W31:W56)</f>
        <v>626.25</v>
      </c>
    </row>
    <row r="58" spans="1:23" x14ac:dyDescent="0.25">
      <c r="C58" s="228"/>
      <c r="D58" s="228"/>
      <c r="E58" s="228"/>
      <c r="F58" s="233"/>
      <c r="G58" s="228"/>
      <c r="H58" s="228"/>
      <c r="I58" s="228"/>
      <c r="J58" s="228"/>
      <c r="K58" s="228"/>
      <c r="L58" s="228"/>
      <c r="M58" s="228"/>
      <c r="N58" s="228"/>
      <c r="O58" s="228"/>
      <c r="P58" s="228"/>
      <c r="Q58" s="228"/>
      <c r="R58" s="228"/>
      <c r="S58" s="228"/>
      <c r="T58" s="228"/>
      <c r="U58" s="228"/>
      <c r="V58" s="228"/>
      <c r="W58" s="228"/>
    </row>
    <row r="59" spans="1:23" x14ac:dyDescent="0.25">
      <c r="B59" s="234" t="s">
        <v>84</v>
      </c>
      <c r="C59" s="228"/>
      <c r="D59" s="228"/>
      <c r="E59" s="228"/>
      <c r="F59" s="233">
        <f>SUM(F57+F22)</f>
        <v>0</v>
      </c>
      <c r="G59" s="228"/>
      <c r="H59" s="228"/>
      <c r="I59" s="228"/>
      <c r="J59" s="228"/>
      <c r="K59" s="228"/>
      <c r="L59" s="228"/>
      <c r="M59" s="228"/>
      <c r="N59" s="228"/>
      <c r="O59" s="228"/>
      <c r="P59" s="228"/>
      <c r="Q59" s="228"/>
      <c r="R59" s="228"/>
      <c r="S59" s="228"/>
      <c r="T59" s="228"/>
      <c r="U59" s="228"/>
      <c r="V59" s="228"/>
      <c r="W59" s="235">
        <f>SUM(W57+W28+W22)</f>
        <v>626.25</v>
      </c>
    </row>
    <row r="60" spans="1:23" x14ac:dyDescent="0.25">
      <c r="A60" s="144"/>
      <c r="B60" s="69"/>
      <c r="C60" s="69"/>
      <c r="D60" s="69"/>
      <c r="E60" s="69"/>
      <c r="G60" s="69"/>
      <c r="H60" s="145"/>
      <c r="I60" s="69"/>
      <c r="J60" s="69"/>
      <c r="K60" s="236"/>
      <c r="L60" s="236"/>
      <c r="W60" s="69"/>
    </row>
    <row r="61" spans="1:23" x14ac:dyDescent="0.25">
      <c r="K61" s="236"/>
      <c r="L61" s="236"/>
    </row>
    <row r="62" spans="1:23" x14ac:dyDescent="0.25">
      <c r="K62" s="236"/>
      <c r="L62" s="236"/>
    </row>
    <row r="63" spans="1:23" x14ac:dyDescent="0.25">
      <c r="A63" s="146"/>
    </row>
    <row r="70" spans="1:5" x14ac:dyDescent="0.25">
      <c r="A70" s="17"/>
      <c r="B70" s="17"/>
      <c r="C70" s="17"/>
      <c r="D70" s="17"/>
      <c r="E70" s="236"/>
    </row>
  </sheetData>
  <pageMargins left="0.7" right="0.7" top="0.75" bottom="0.75" header="0.3" footer="0.3"/>
  <pageSetup orientation="portrait" horizontalDpi="1200" verticalDpi="1200" r:id="rId1"/>
  <ignoredErrors>
    <ignoredError sqref="B5" formula="1"/>
    <ignoredError sqref="A31:A34 A19:A21 A24 A35:A5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FY24 YTD (Three Main FOPs)</vt:lpstr>
      <vt:lpstr>Industry 370128 341003 2002 </vt:lpstr>
      <vt:lpstr>State 370129 341003 2002</vt:lpstr>
      <vt:lpstr>Federal 370130 341003 2002</vt:lpstr>
      <vt:lpstr>Workshop 101002 145078 3010</vt:lpstr>
    </vt:vector>
  </TitlesOfParts>
  <Company>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Bowersock</dc:creator>
  <cp:lastModifiedBy>Jessica Baldwin</cp:lastModifiedBy>
  <dcterms:created xsi:type="dcterms:W3CDTF">2018-05-31T15:35:45Z</dcterms:created>
  <dcterms:modified xsi:type="dcterms:W3CDTF">2025-01-30T14:13:01Z</dcterms:modified>
</cp:coreProperties>
</file>