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igermailauburn-my.sharepoint.com/personal/jmb0276_auburn_edu/Documents/Desktop/"/>
    </mc:Choice>
  </mc:AlternateContent>
  <xr:revisionPtr revIDLastSave="1" documentId="13_ncr:1_{F609303C-FF54-4AF9-86B1-CE49AEF4B1BA}" xr6:coauthVersionLast="47" xr6:coauthVersionMax="47" xr10:uidLastSave="{4BE42343-131C-49AF-9E0B-F97B0BC8D814}"/>
  <bookViews>
    <workbookView xWindow="5445" yWindow="2535" windowWidth="19065" windowHeight="11295" xr2:uid="{00000000-000D-0000-FFFF-FFFF00000000}"/>
  </bookViews>
  <sheets>
    <sheet name="FY24 Projected vs. Actual" sheetId="2" r:id="rId1"/>
  </sheets>
  <definedNames>
    <definedName name="_xlnm.Print_Area" localSheetId="0">'FY24 Projected vs. Actual'!$A$1:$I$72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" l="1"/>
  <c r="I56" i="2"/>
  <c r="H56" i="2"/>
  <c r="G56" i="2"/>
  <c r="G13" i="2" l="1"/>
  <c r="I60" i="2" l="1"/>
  <c r="H60" i="2"/>
  <c r="I13" i="2" l="1"/>
  <c r="I12" i="2"/>
  <c r="H14" i="2" l="1"/>
  <c r="G66" i="2" l="1"/>
  <c r="H61" i="2"/>
  <c r="H69" i="2" s="1"/>
  <c r="G61" i="2"/>
  <c r="I27" i="2"/>
  <c r="I26" i="2"/>
  <c r="I19" i="2"/>
  <c r="I20" i="2"/>
  <c r="I21" i="2"/>
  <c r="I22" i="2"/>
  <c r="I18" i="2"/>
  <c r="G69" i="2" l="1"/>
  <c r="G14" i="2"/>
  <c r="I61" i="2" l="1"/>
  <c r="I69" i="2" s="1"/>
  <c r="G28" i="2"/>
  <c r="H28" i="2"/>
  <c r="H31" i="2" s="1"/>
  <c r="G23" i="2"/>
  <c r="G31" i="2" l="1"/>
  <c r="G33" i="2" s="1"/>
  <c r="I28" i="2"/>
  <c r="I23" i="2"/>
  <c r="I14" i="2"/>
  <c r="I31" i="2" l="1"/>
  <c r="H33" i="2"/>
  <c r="G52" i="2" l="1"/>
  <c r="G71" i="2" s="1"/>
  <c r="H50" i="2" s="1"/>
  <c r="H52" i="2" s="1"/>
  <c r="I33" i="2"/>
  <c r="H71" i="2" l="1"/>
  <c r="I50" i="2" s="1"/>
  <c r="I52" i="2" s="1"/>
  <c r="I7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Bowersock</author>
  </authors>
  <commentList>
    <comment ref="H13" authorId="0" shapeId="0" xr:uid="{EFC8B7F6-FC09-4A25-9025-012C1CC21C07}">
      <text>
        <r>
          <rPr>
            <b/>
            <sz val="9"/>
            <color indexed="81"/>
            <rFont val="Tahoma"/>
            <charset val="1"/>
          </rPr>
          <t>Elizabeth Bowersock:</t>
        </r>
        <r>
          <rPr>
            <sz val="9"/>
            <color indexed="81"/>
            <rFont val="Tahoma"/>
            <charset val="1"/>
          </rPr>
          <t xml:space="preserve">
MIM = $10,000
Rayonier = $10,000
Weyerhaeuser = $10,000
ArborGen = $5,000
Campbell Global = $5,000
Scotch = $5,000
Wilcox = $5,000
Westervelt = $2,500
AFC = $500
MSU = $500</t>
        </r>
      </text>
    </comment>
    <comment ref="H20" authorId="0" shapeId="0" xr:uid="{A9B2001D-600D-49EA-9302-612FDB4CA19C}">
      <text>
        <r>
          <rPr>
            <b/>
            <sz val="9"/>
            <color indexed="81"/>
            <rFont val="Tahoma"/>
            <charset val="1"/>
          </rPr>
          <t>Elizabeth Bowersock:</t>
        </r>
        <r>
          <rPr>
            <sz val="9"/>
            <color indexed="81"/>
            <rFont val="Tahoma"/>
            <charset val="1"/>
          </rPr>
          <t xml:space="preserve">
Graduate Assistants are being paid from BSNB funds (203926 &amp; 203927)</t>
        </r>
      </text>
    </comment>
    <comment ref="I56" authorId="0" shapeId="0" xr:uid="{EC9B16F8-42DF-49E1-A6CC-A0F8287E9D55}">
      <text>
        <r>
          <rPr>
            <b/>
            <sz val="9"/>
            <color indexed="81"/>
            <rFont val="Tahoma"/>
            <charset val="1"/>
          </rPr>
          <t>Elizabeth Bowersock:</t>
        </r>
        <r>
          <rPr>
            <sz val="9"/>
            <color indexed="81"/>
            <rFont val="Tahoma"/>
            <charset val="1"/>
          </rPr>
          <t xml:space="preserve">
Estimated 3% raise each year</t>
        </r>
      </text>
    </comment>
  </commentList>
</comments>
</file>

<file path=xl/sharedStrings.xml><?xml version="1.0" encoding="utf-8"?>
<sst xmlns="http://schemas.openxmlformats.org/spreadsheetml/2006/main" count="57" uniqueCount="36">
  <si>
    <t>AUBURN UNIVERSITY FOREST HEALTH COOPERATIVE</t>
  </si>
  <si>
    <t>FISCAL YEAR</t>
  </si>
  <si>
    <t>Difference</t>
  </si>
  <si>
    <t>(Projected)</t>
  </si>
  <si>
    <t>REVENUE</t>
  </si>
  <si>
    <t>Carryover from Previous Year</t>
  </si>
  <si>
    <t>Total Revenue</t>
  </si>
  <si>
    <t>EXPENDITURES</t>
  </si>
  <si>
    <t>Personnel Costs</t>
  </si>
  <si>
    <t>Technician/Staff</t>
  </si>
  <si>
    <t>Total Personnel Costs</t>
  </si>
  <si>
    <t>Operating Costs</t>
  </si>
  <si>
    <t>Travel/Vehicle Mileage</t>
  </si>
  <si>
    <t>Supplies/Equipment</t>
  </si>
  <si>
    <t>Total Operating Costs</t>
  </si>
  <si>
    <t>Total Expenditures</t>
  </si>
  <si>
    <t>CARRYOVER FOR NEXT YEAR</t>
  </si>
  <si>
    <t>THREE YEAR FINANCIAL STATEMENT</t>
  </si>
  <si>
    <t xml:space="preserve">October 1  - September 30 </t>
  </si>
  <si>
    <t>Travel/Mileage</t>
  </si>
  <si>
    <t>Dues/Income</t>
  </si>
  <si>
    <t>FY24</t>
  </si>
  <si>
    <t>(Actual To Date)</t>
  </si>
  <si>
    <t>FY25</t>
  </si>
  <si>
    <t>FY26</t>
  </si>
  <si>
    <t>FY2024 BUDGET - PROJECTED VERSUS ACTUAL</t>
  </si>
  <si>
    <t>(Oct. 1, 2023 - Sept. 30, 2024)</t>
  </si>
  <si>
    <t>FY 24</t>
  </si>
  <si>
    <t>Income - Dues</t>
  </si>
  <si>
    <r>
      <t xml:space="preserve">Professional/Non-Faculty - </t>
    </r>
    <r>
      <rPr>
        <i/>
        <sz val="10"/>
        <rFont val="Aptos"/>
        <family val="2"/>
      </rPr>
      <t>Jessica Baldwin (17.26%)</t>
    </r>
  </si>
  <si>
    <r>
      <t xml:space="preserve">Student Wages - </t>
    </r>
    <r>
      <rPr>
        <i/>
        <sz val="10"/>
        <rFont val="Aptos"/>
        <family val="2"/>
      </rPr>
      <t>Gracey Goldsby (80%)</t>
    </r>
  </si>
  <si>
    <t>Graduate Assistants</t>
  </si>
  <si>
    <t>FY27</t>
  </si>
  <si>
    <t>Employee/GA Benefits</t>
  </si>
  <si>
    <r>
      <t xml:space="preserve">Employee/GA Benefits - </t>
    </r>
    <r>
      <rPr>
        <i/>
        <sz val="10"/>
        <rFont val="Aptos"/>
        <family val="2"/>
      </rPr>
      <t>(ESTIMATED at 31%)</t>
    </r>
  </si>
  <si>
    <t>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</si>
</sst>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6"/>
      <name val="Aptos"/>
      <family val="2"/>
    </font>
    <font>
      <b/>
      <u/>
      <sz val="12"/>
      <name val="Aptos"/>
      <family val="2"/>
    </font>
    <font>
      <b/>
      <sz val="12"/>
      <name val="Aptos"/>
      <family val="2"/>
    </font>
    <font>
      <sz val="12"/>
      <color rgb="FF00B050"/>
      <name val="Aptos"/>
      <family val="2"/>
    </font>
    <font>
      <b/>
      <sz val="12"/>
      <color rgb="FF00B050"/>
      <name val="Aptos"/>
      <family val="2"/>
    </font>
    <font>
      <i/>
      <sz val="12"/>
      <name val="Aptos"/>
      <family val="2"/>
    </font>
    <font>
      <i/>
      <sz val="10"/>
      <name val="Apto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/>
    <xf numFmtId="0" fontId="2" fillId="0" borderId="0" xfId="1" applyFont="1"/>
    <xf numFmtId="0" fontId="3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38" fontId="2" fillId="0" borderId="0" xfId="1" applyNumberFormat="1" applyFont="1" applyAlignment="1">
      <alignment horizontal="right" vertical="center"/>
    </xf>
    <xf numFmtId="3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40" fontId="8" fillId="0" borderId="1" xfId="1" applyNumberFormat="1" applyFont="1" applyBorder="1" applyAlignment="1">
      <alignment horizontal="right" vertical="center"/>
    </xf>
    <xf numFmtId="38" fontId="4" fillId="0" borderId="0" xfId="0" applyNumberFormat="1" applyFont="1"/>
    <xf numFmtId="0" fontId="7" fillId="0" borderId="2" xfId="1" applyFont="1" applyBorder="1"/>
    <xf numFmtId="0" fontId="2" fillId="0" borderId="2" xfId="1" applyFont="1" applyBorder="1"/>
    <xf numFmtId="0" fontId="3" fillId="0" borderId="2" xfId="1" applyFont="1" applyBorder="1"/>
    <xf numFmtId="38" fontId="7" fillId="0" borderId="2" xfId="1" applyNumberFormat="1" applyFont="1" applyBorder="1" applyAlignment="1">
      <alignment horizontal="right" vertical="center"/>
    </xf>
    <xf numFmtId="40" fontId="9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39" fontId="8" fillId="0" borderId="0" xfId="1" applyNumberFormat="1" applyFont="1" applyAlignment="1">
      <alignment horizontal="right" vertical="center"/>
    </xf>
    <xf numFmtId="38" fontId="2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38" fontId="2" fillId="0" borderId="0" xfId="2" applyNumberFormat="1" applyFont="1" applyAlignment="1">
      <alignment horizontal="right"/>
    </xf>
    <xf numFmtId="38" fontId="10" fillId="0" borderId="0" xfId="1" applyNumberFormat="1" applyFont="1"/>
    <xf numFmtId="38" fontId="11" fillId="0" borderId="0" xfId="1" applyNumberFormat="1" applyFont="1"/>
    <xf numFmtId="38" fontId="10" fillId="0" borderId="0" xfId="1" applyNumberFormat="1" applyFont="1" applyAlignment="1">
      <alignment horizontal="right" vertical="center"/>
    </xf>
    <xf numFmtId="39" fontId="8" fillId="0" borderId="1" xfId="1" applyNumberFormat="1" applyFont="1" applyBorder="1" applyAlignment="1">
      <alignment horizontal="right" vertical="center"/>
    </xf>
    <xf numFmtId="38" fontId="2" fillId="0" borderId="0" xfId="3" applyNumberFormat="1" applyFont="1" applyFill="1" applyAlignment="1">
      <alignment horizontal="right" vertical="center"/>
    </xf>
    <xf numFmtId="39" fontId="9" fillId="0" borderId="0" xfId="1" applyNumberFormat="1" applyFont="1" applyAlignment="1">
      <alignment horizontal="right" vertical="center"/>
    </xf>
    <xf numFmtId="40" fontId="8" fillId="0" borderId="0" xfId="1" applyNumberFormat="1" applyFont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9" fontId="9" fillId="0" borderId="2" xfId="1" applyNumberFormat="1" applyFont="1" applyBorder="1" applyAlignment="1">
      <alignment horizontal="right" vertical="center"/>
    </xf>
    <xf numFmtId="38" fontId="7" fillId="0" borderId="2" xfId="1" applyNumberFormat="1" applyFont="1" applyBorder="1" applyAlignment="1">
      <alignment horizontal="right"/>
    </xf>
    <xf numFmtId="38" fontId="2" fillId="0" borderId="0" xfId="1" applyNumberFormat="1" applyFont="1" applyAlignment="1">
      <alignment horizontal="center"/>
    </xf>
    <xf numFmtId="38" fontId="7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38" fontId="2" fillId="0" borderId="0" xfId="1" applyNumberFormat="1" applyFont="1"/>
    <xf numFmtId="38" fontId="3" fillId="0" borderId="0" xfId="1" applyNumberFormat="1" applyFont="1"/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2" fillId="0" borderId="1" xfId="1" applyFont="1" applyBorder="1"/>
    <xf numFmtId="0" fontId="4" fillId="0" borderId="1" xfId="0" applyFont="1" applyBorder="1"/>
    <xf numFmtId="49" fontId="2" fillId="0" borderId="0" xfId="1" applyNumberFormat="1" applyFont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2"/>
  <sheetViews>
    <sheetView tabSelected="1" topLeftCell="A8" zoomScaleNormal="100" workbookViewId="0">
      <selection activeCell="A44" sqref="A44"/>
    </sheetView>
  </sheetViews>
  <sheetFormatPr defaultColWidth="8.7109375" defaultRowHeight="15" x14ac:dyDescent="0.25"/>
  <cols>
    <col min="1" max="2" width="8.7109375" style="3"/>
    <col min="3" max="3" width="12" style="3" customWidth="1"/>
    <col min="4" max="5" width="8.7109375" style="3"/>
    <col min="6" max="6" width="23.42578125" style="3" customWidth="1"/>
    <col min="7" max="7" width="15.7109375" style="3" customWidth="1"/>
    <col min="8" max="8" width="17.42578125" style="3" customWidth="1"/>
    <col min="9" max="9" width="15.7109375" style="3" customWidth="1"/>
    <col min="10" max="16384" width="8.7109375" style="3"/>
  </cols>
  <sheetData>
    <row r="1" spans="1:13" ht="15.7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</row>
    <row r="3" spans="1:13" ht="21" x14ac:dyDescent="0.35">
      <c r="A3" s="47" t="s">
        <v>25</v>
      </c>
      <c r="B3" s="47"/>
      <c r="C3" s="47"/>
      <c r="D3" s="47"/>
      <c r="E3" s="47"/>
      <c r="F3" s="47"/>
      <c r="G3" s="47"/>
      <c r="H3" s="47"/>
      <c r="I3" s="47"/>
    </row>
    <row r="4" spans="1:13" ht="15.75" x14ac:dyDescent="0.25">
      <c r="A4" s="4"/>
      <c r="B4" s="4"/>
      <c r="C4" s="4"/>
      <c r="D4" s="4"/>
      <c r="E4" s="4"/>
      <c r="F4" s="38" t="s">
        <v>35</v>
      </c>
      <c r="G4" s="4"/>
      <c r="H4" s="1"/>
      <c r="I4" s="1"/>
    </row>
    <row r="5" spans="1:13" ht="15.75" x14ac:dyDescent="0.25">
      <c r="A5" s="4"/>
      <c r="B5" s="4"/>
      <c r="C5" s="4"/>
      <c r="D5" s="4"/>
      <c r="E5" s="4"/>
      <c r="F5" s="4"/>
      <c r="G5" s="4"/>
      <c r="H5" s="1"/>
      <c r="I5" s="1"/>
    </row>
    <row r="6" spans="1:13" ht="15.75" x14ac:dyDescent="0.25">
      <c r="A6" s="4"/>
      <c r="B6" s="4"/>
      <c r="C6" s="4"/>
      <c r="D6" s="5"/>
      <c r="E6" s="5"/>
      <c r="F6" s="5"/>
      <c r="G6" s="45" t="s">
        <v>1</v>
      </c>
      <c r="H6" s="45"/>
      <c r="I6" s="45"/>
    </row>
    <row r="7" spans="1:13" ht="15.75" x14ac:dyDescent="0.25">
      <c r="A7" s="4"/>
      <c r="B7" s="4"/>
      <c r="C7" s="4"/>
      <c r="D7" s="5"/>
      <c r="E7" s="5"/>
      <c r="F7" s="5"/>
      <c r="G7" s="45" t="s">
        <v>26</v>
      </c>
      <c r="H7" s="45"/>
      <c r="I7" s="45"/>
    </row>
    <row r="8" spans="1:13" ht="15.75" x14ac:dyDescent="0.25">
      <c r="A8" s="4"/>
      <c r="B8" s="4"/>
      <c r="C8" s="4"/>
      <c r="D8" s="5"/>
      <c r="E8" s="5"/>
      <c r="F8" s="5"/>
      <c r="G8" s="4"/>
      <c r="H8" s="1"/>
      <c r="I8" s="1"/>
    </row>
    <row r="9" spans="1:13" ht="15.75" x14ac:dyDescent="0.25">
      <c r="A9" s="4"/>
      <c r="B9" s="4"/>
      <c r="C9" s="4"/>
      <c r="D9" s="5"/>
      <c r="E9" s="5"/>
      <c r="F9" s="5"/>
      <c r="G9" s="6" t="s">
        <v>21</v>
      </c>
      <c r="H9" s="6" t="s">
        <v>27</v>
      </c>
      <c r="I9" s="6" t="s">
        <v>2</v>
      </c>
    </row>
    <row r="10" spans="1:13" ht="15.75" x14ac:dyDescent="0.25">
      <c r="A10" s="4"/>
      <c r="B10" s="4"/>
      <c r="C10" s="4"/>
      <c r="D10" s="5"/>
      <c r="E10" s="5"/>
      <c r="F10" s="5"/>
      <c r="G10" s="7" t="s">
        <v>3</v>
      </c>
      <c r="H10" s="7" t="s">
        <v>22</v>
      </c>
      <c r="I10" s="6"/>
    </row>
    <row r="11" spans="1:13" ht="15.75" x14ac:dyDescent="0.25">
      <c r="A11" s="8" t="s">
        <v>4</v>
      </c>
      <c r="B11" s="4"/>
      <c r="C11" s="4"/>
      <c r="D11" s="5"/>
      <c r="E11" s="5"/>
      <c r="F11" s="5"/>
      <c r="G11" s="4"/>
      <c r="H11" s="1"/>
      <c r="I11" s="1"/>
    </row>
    <row r="12" spans="1:13" ht="15.75" x14ac:dyDescent="0.25">
      <c r="A12" s="4"/>
      <c r="B12" s="4" t="s">
        <v>5</v>
      </c>
      <c r="C12" s="4"/>
      <c r="D12" s="5"/>
      <c r="E12" s="5"/>
      <c r="F12" s="5"/>
      <c r="G12" s="9">
        <v>150542.26999999999</v>
      </c>
      <c r="H12" s="9">
        <v>150542.26999999999</v>
      </c>
      <c r="I12" s="10">
        <f>SUM(G12-H12)</f>
        <v>0</v>
      </c>
    </row>
    <row r="13" spans="1:13" ht="15.75" x14ac:dyDescent="0.25">
      <c r="A13" s="4"/>
      <c r="B13" s="48" t="s">
        <v>28</v>
      </c>
      <c r="C13" s="49"/>
      <c r="D13" s="49"/>
      <c r="E13" s="50"/>
      <c r="F13" s="12"/>
      <c r="G13" s="9">
        <f>SUM(500+2500+2500+5000+500+10000+10000+10000+2500)</f>
        <v>43500</v>
      </c>
      <c r="H13" s="9">
        <v>53500</v>
      </c>
      <c r="I13" s="13">
        <f>SUM(H13-G13)</f>
        <v>10000</v>
      </c>
      <c r="M13" s="14"/>
    </row>
    <row r="14" spans="1:13" ht="15.75" x14ac:dyDescent="0.25">
      <c r="A14" s="4"/>
      <c r="B14" s="15" t="s">
        <v>6</v>
      </c>
      <c r="C14" s="16"/>
      <c r="D14" s="17"/>
      <c r="E14" s="17"/>
      <c r="F14" s="17"/>
      <c r="G14" s="18">
        <f>SUM(G12:G13)</f>
        <v>194042.27</v>
      </c>
      <c r="H14" s="18">
        <f>SUM(H12:H13)</f>
        <v>204042.27</v>
      </c>
      <c r="I14" s="19">
        <f t="shared" ref="I14" si="0">SUM(H14-G14)</f>
        <v>10000</v>
      </c>
    </row>
    <row r="15" spans="1:13" ht="15.75" x14ac:dyDescent="0.25">
      <c r="A15" s="4"/>
      <c r="B15" s="4"/>
      <c r="C15" s="4"/>
      <c r="D15" s="5"/>
      <c r="E15" s="5"/>
      <c r="F15" s="5"/>
      <c r="G15" s="9"/>
      <c r="H15" s="9"/>
      <c r="I15" s="10"/>
    </row>
    <row r="16" spans="1:13" ht="15.75" x14ac:dyDescent="0.25">
      <c r="A16" s="8" t="s">
        <v>7</v>
      </c>
      <c r="B16" s="4"/>
      <c r="C16" s="4"/>
      <c r="D16" s="5"/>
      <c r="E16" s="5"/>
      <c r="F16" s="5"/>
      <c r="G16" s="9"/>
      <c r="H16" s="9"/>
      <c r="I16" s="10"/>
    </row>
    <row r="17" spans="1:16" ht="15.75" x14ac:dyDescent="0.25">
      <c r="A17" s="4"/>
      <c r="B17" s="8" t="s">
        <v>8</v>
      </c>
      <c r="C17" s="4"/>
      <c r="D17" s="5"/>
      <c r="E17" s="5"/>
      <c r="F17" s="5"/>
      <c r="G17" s="9"/>
      <c r="H17" s="9"/>
      <c r="I17" s="10"/>
    </row>
    <row r="18" spans="1:16" ht="15.75" x14ac:dyDescent="0.25">
      <c r="A18" s="4"/>
      <c r="B18" s="8"/>
      <c r="C18" s="43" t="s">
        <v>29</v>
      </c>
      <c r="D18" s="40"/>
      <c r="E18" s="40"/>
      <c r="F18" s="40"/>
      <c r="G18" s="9">
        <v>15471</v>
      </c>
      <c r="H18" s="9">
        <v>9472.32</v>
      </c>
      <c r="I18" s="22">
        <f>SUM(G18-H18)</f>
        <v>5998.68</v>
      </c>
      <c r="L18" s="4"/>
      <c r="M18" s="5"/>
      <c r="N18" s="5"/>
      <c r="P18" s="23"/>
    </row>
    <row r="19" spans="1:16" ht="15.75" x14ac:dyDescent="0.25">
      <c r="A19" s="4"/>
      <c r="B19" s="8"/>
      <c r="C19" s="48" t="s">
        <v>9</v>
      </c>
      <c r="D19" s="51"/>
      <c r="E19" s="51"/>
      <c r="F19" s="21"/>
      <c r="G19" s="9">
        <v>0</v>
      </c>
      <c r="H19" s="9">
        <v>0</v>
      </c>
      <c r="I19" s="10">
        <f t="shared" ref="I19:I22" si="1">SUM(G19-H19)</f>
        <v>0</v>
      </c>
      <c r="L19" s="4"/>
      <c r="M19" s="5"/>
      <c r="N19" s="5"/>
      <c r="P19" s="23"/>
    </row>
    <row r="20" spans="1:16" ht="15.75" x14ac:dyDescent="0.25">
      <c r="A20" s="4"/>
      <c r="B20" s="4"/>
      <c r="C20" s="39" t="s">
        <v>31</v>
      </c>
      <c r="D20" s="40"/>
      <c r="E20" s="40"/>
      <c r="F20" s="40"/>
      <c r="G20" s="9">
        <v>26400</v>
      </c>
      <c r="H20" s="9">
        <v>0</v>
      </c>
      <c r="I20" s="22">
        <f t="shared" si="1"/>
        <v>26400</v>
      </c>
      <c r="L20" s="24"/>
      <c r="M20" s="5"/>
      <c r="N20" s="5"/>
      <c r="O20" s="5"/>
      <c r="P20" s="23"/>
    </row>
    <row r="21" spans="1:16" ht="15.75" x14ac:dyDescent="0.25">
      <c r="A21" s="4"/>
      <c r="B21" s="4"/>
      <c r="C21" s="41" t="s">
        <v>30</v>
      </c>
      <c r="D21" s="42"/>
      <c r="E21" s="42"/>
      <c r="F21" s="42"/>
      <c r="G21" s="9">
        <v>16080</v>
      </c>
      <c r="H21" s="9">
        <v>7238.93</v>
      </c>
      <c r="I21" s="22">
        <f t="shared" si="1"/>
        <v>8841.07</v>
      </c>
      <c r="L21" s="24"/>
      <c r="P21" s="25"/>
    </row>
    <row r="22" spans="1:16" ht="15.75" x14ac:dyDescent="0.25">
      <c r="A22" s="4"/>
      <c r="B22" s="4"/>
      <c r="C22" s="43" t="s">
        <v>33</v>
      </c>
      <c r="D22" s="44"/>
      <c r="E22" s="44"/>
      <c r="F22" s="44"/>
      <c r="G22" s="9">
        <v>4796</v>
      </c>
      <c r="H22" s="9">
        <v>2928.71</v>
      </c>
      <c r="I22" s="29">
        <f t="shared" si="1"/>
        <v>1867.29</v>
      </c>
      <c r="L22" s="20"/>
      <c r="M22" s="12"/>
      <c r="N22" s="12"/>
      <c r="O22" s="12"/>
      <c r="P22" s="30"/>
    </row>
    <row r="23" spans="1:16" ht="15.75" x14ac:dyDescent="0.25">
      <c r="A23" s="4"/>
      <c r="B23" s="4"/>
      <c r="C23" s="15" t="s">
        <v>10</v>
      </c>
      <c r="D23" s="17"/>
      <c r="E23" s="17"/>
      <c r="F23" s="17"/>
      <c r="G23" s="18">
        <f>SUM(G18:G22)</f>
        <v>62747</v>
      </c>
      <c r="H23" s="18">
        <f>SUM(H18:H22)</f>
        <v>19639.96</v>
      </c>
      <c r="I23" s="31">
        <f>SUM(G23-H23)</f>
        <v>43107.040000000001</v>
      </c>
    </row>
    <row r="24" spans="1:16" ht="15.75" x14ac:dyDescent="0.25">
      <c r="A24" s="4"/>
      <c r="B24" s="4"/>
      <c r="C24" s="4"/>
      <c r="D24" s="5"/>
      <c r="E24" s="5"/>
      <c r="F24" s="5"/>
      <c r="G24" s="9"/>
      <c r="H24" s="9"/>
      <c r="I24" s="10"/>
    </row>
    <row r="25" spans="1:16" ht="15.75" x14ac:dyDescent="0.25">
      <c r="A25" s="4"/>
      <c r="B25" s="8" t="s">
        <v>11</v>
      </c>
      <c r="C25" s="4"/>
      <c r="D25" s="5"/>
      <c r="E25" s="5"/>
      <c r="F25" s="5"/>
      <c r="G25" s="9"/>
      <c r="H25" s="9"/>
      <c r="I25" s="10"/>
    </row>
    <row r="26" spans="1:16" ht="15.75" x14ac:dyDescent="0.25">
      <c r="A26" s="4"/>
      <c r="B26" s="4"/>
      <c r="C26" s="4" t="s">
        <v>12</v>
      </c>
      <c r="D26" s="5"/>
      <c r="E26" s="5"/>
      <c r="F26" s="5"/>
      <c r="G26" s="9">
        <v>10000</v>
      </c>
      <c r="H26" s="9">
        <v>3030.75</v>
      </c>
      <c r="I26" s="32">
        <f>SUM(G26-H26)</f>
        <v>6969.25</v>
      </c>
    </row>
    <row r="27" spans="1:16" ht="15.75" x14ac:dyDescent="0.25">
      <c r="A27" s="4"/>
      <c r="B27" s="4"/>
      <c r="C27" s="4" t="s">
        <v>13</v>
      </c>
      <c r="D27" s="5"/>
      <c r="E27" s="5"/>
      <c r="F27" s="5"/>
      <c r="G27" s="9">
        <v>12000</v>
      </c>
      <c r="H27" s="9">
        <v>5222.62</v>
      </c>
      <c r="I27" s="29">
        <f t="shared" ref="I27:I28" si="2">SUM(G27-H27)</f>
        <v>6777.38</v>
      </c>
    </row>
    <row r="28" spans="1:16" ht="15.75" x14ac:dyDescent="0.25">
      <c r="A28" s="4"/>
      <c r="B28" s="4"/>
      <c r="C28" s="15" t="s">
        <v>14</v>
      </c>
      <c r="D28" s="17"/>
      <c r="E28" s="17"/>
      <c r="F28" s="17"/>
      <c r="G28" s="18">
        <f>SUM(G26:G27)</f>
        <v>22000</v>
      </c>
      <c r="H28" s="18">
        <f>SUM(H26:H27)</f>
        <v>8253.369999999999</v>
      </c>
      <c r="I28" s="31">
        <f t="shared" si="2"/>
        <v>13746.630000000001</v>
      </c>
    </row>
    <row r="29" spans="1:16" ht="15.75" x14ac:dyDescent="0.25">
      <c r="A29" s="4"/>
      <c r="B29" s="4"/>
      <c r="C29" s="8"/>
      <c r="D29" s="5"/>
      <c r="E29" s="5"/>
      <c r="F29" s="5"/>
      <c r="G29" s="33"/>
      <c r="H29" s="33"/>
      <c r="I29" s="10"/>
    </row>
    <row r="30" spans="1:16" ht="15.75" x14ac:dyDescent="0.25">
      <c r="A30" s="4"/>
      <c r="B30" s="4"/>
      <c r="C30" s="4"/>
      <c r="D30" s="5"/>
      <c r="E30" s="5"/>
      <c r="F30" s="5"/>
      <c r="G30" s="9"/>
      <c r="H30" s="9"/>
      <c r="I30" s="10"/>
    </row>
    <row r="31" spans="1:16" ht="15.75" x14ac:dyDescent="0.25">
      <c r="A31" s="8"/>
      <c r="B31" s="15" t="s">
        <v>15</v>
      </c>
      <c r="C31" s="16"/>
      <c r="D31" s="17"/>
      <c r="E31" s="17"/>
      <c r="F31" s="17"/>
      <c r="G31" s="18">
        <f>SUM(G23+G28)</f>
        <v>84747</v>
      </c>
      <c r="H31" s="18">
        <f>SUM(H23+H28)</f>
        <v>27893.329999999998</v>
      </c>
      <c r="I31" s="34">
        <f>SUM(G31-H31)</f>
        <v>56853.67</v>
      </c>
    </row>
    <row r="32" spans="1:16" ht="15.75" x14ac:dyDescent="0.25">
      <c r="A32" s="4"/>
      <c r="B32" s="4"/>
      <c r="C32" s="4"/>
      <c r="D32" s="5"/>
      <c r="E32" s="5"/>
      <c r="F32" s="5"/>
      <c r="G32" s="9"/>
      <c r="H32" s="9"/>
      <c r="I32" s="10"/>
    </row>
    <row r="33" spans="1:20" ht="15.75" x14ac:dyDescent="0.25">
      <c r="A33" s="8" t="s">
        <v>16</v>
      </c>
      <c r="B33" s="4"/>
      <c r="C33" s="4"/>
      <c r="D33" s="5"/>
      <c r="E33" s="5"/>
      <c r="F33" s="5"/>
      <c r="G33" s="33">
        <f>SUM(G14-G31)</f>
        <v>109295.26999999999</v>
      </c>
      <c r="H33" s="33">
        <f>SUM(H14-H31)</f>
        <v>176148.94</v>
      </c>
      <c r="I33" s="31">
        <f>SUM(H33-G33)</f>
        <v>66853.670000000013</v>
      </c>
    </row>
    <row r="35" spans="1:20" ht="15.75" x14ac:dyDescent="0.25">
      <c r="A35" s="4"/>
      <c r="B35" s="4"/>
      <c r="C35" s="4"/>
      <c r="D35" s="4"/>
      <c r="E35" s="4"/>
      <c r="F35" s="4"/>
      <c r="G35" s="4"/>
      <c r="H35" s="1"/>
      <c r="I35" s="1"/>
    </row>
    <row r="36" spans="1:20" ht="15.75" x14ac:dyDescent="0.25">
      <c r="A36" s="4"/>
      <c r="B36" s="4"/>
      <c r="C36" s="4"/>
      <c r="D36" s="4"/>
      <c r="E36" s="4"/>
      <c r="F36" s="4"/>
      <c r="G36" s="4"/>
      <c r="H36" s="1"/>
      <c r="I36" s="1"/>
    </row>
    <row r="37" spans="1:20" ht="15.75" x14ac:dyDescent="0.25">
      <c r="A37" s="4"/>
      <c r="B37" s="4"/>
      <c r="C37" s="4"/>
      <c r="D37" s="4"/>
      <c r="E37" s="4"/>
      <c r="F37" s="4"/>
      <c r="G37" s="4"/>
      <c r="H37" s="1"/>
      <c r="I37" s="1"/>
    </row>
    <row r="38" spans="1:20" ht="15.75" x14ac:dyDescent="0.25">
      <c r="A38" s="4"/>
      <c r="B38" s="4"/>
      <c r="C38" s="4"/>
      <c r="D38" s="4"/>
      <c r="E38" s="4"/>
      <c r="F38" s="4"/>
      <c r="G38" s="4"/>
      <c r="H38" s="1"/>
      <c r="I38" s="1"/>
    </row>
    <row r="39" spans="1:20" ht="15.75" x14ac:dyDescent="0.25">
      <c r="A39" s="4"/>
      <c r="B39" s="4"/>
      <c r="C39" s="4"/>
      <c r="D39" s="4"/>
      <c r="E39" s="4"/>
      <c r="F39" s="4"/>
      <c r="G39" s="4"/>
      <c r="H39" s="1"/>
      <c r="I39" s="1"/>
    </row>
    <row r="40" spans="1:20" ht="15.75" x14ac:dyDescent="0.25">
      <c r="A40" s="45" t="s">
        <v>0</v>
      </c>
      <c r="B40" s="46"/>
      <c r="C40" s="46"/>
      <c r="D40" s="46"/>
      <c r="E40" s="46"/>
      <c r="F40" s="46"/>
      <c r="G40" s="46"/>
      <c r="H40" s="46"/>
      <c r="I40" s="46"/>
    </row>
    <row r="42" spans="1:20" ht="21" x14ac:dyDescent="0.35">
      <c r="A42" s="47" t="s">
        <v>17</v>
      </c>
      <c r="B42" s="47"/>
      <c r="C42" s="47"/>
      <c r="D42" s="47"/>
      <c r="E42" s="47"/>
      <c r="F42" s="47"/>
      <c r="G42" s="47"/>
      <c r="H42" s="47"/>
      <c r="I42" s="47"/>
    </row>
    <row r="43" spans="1:20" ht="15.75" x14ac:dyDescent="0.25">
      <c r="A43" s="56" t="s">
        <v>35</v>
      </c>
      <c r="B43" s="56"/>
      <c r="C43" s="56"/>
      <c r="D43" s="56"/>
      <c r="E43" s="56"/>
      <c r="F43" s="56"/>
      <c r="G43" s="56"/>
      <c r="H43" s="56"/>
      <c r="I43" s="56"/>
    </row>
    <row r="44" spans="1:20" ht="15.75" x14ac:dyDescent="0.25">
      <c r="A44" s="4"/>
      <c r="B44" s="4"/>
      <c r="C44" s="4"/>
      <c r="D44" s="4"/>
      <c r="E44" s="4"/>
      <c r="F44" s="4"/>
      <c r="G44" s="4"/>
      <c r="H44" s="1"/>
      <c r="I44" s="1"/>
    </row>
    <row r="45" spans="1:20" ht="15.75" x14ac:dyDescent="0.25">
      <c r="A45" s="4"/>
      <c r="B45" s="4"/>
      <c r="C45" s="4"/>
      <c r="D45" s="5"/>
      <c r="E45" s="5"/>
      <c r="F45" s="5"/>
      <c r="G45" s="5"/>
      <c r="H45" s="1" t="s">
        <v>1</v>
      </c>
      <c r="I45" s="1"/>
    </row>
    <row r="46" spans="1:20" ht="15.75" x14ac:dyDescent="0.25">
      <c r="A46" s="4"/>
      <c r="B46" s="4"/>
      <c r="C46" s="4"/>
      <c r="D46" s="5"/>
      <c r="E46" s="5"/>
      <c r="F46" s="5"/>
      <c r="G46" s="1"/>
      <c r="H46" s="1" t="s">
        <v>18</v>
      </c>
      <c r="I46" s="1"/>
    </row>
    <row r="47" spans="1:20" ht="15.75" x14ac:dyDescent="0.25">
      <c r="A47" s="4"/>
      <c r="B47" s="4"/>
      <c r="C47" s="4"/>
      <c r="D47" s="5"/>
      <c r="E47" s="5"/>
      <c r="F47" s="5"/>
      <c r="G47" s="6" t="s">
        <v>23</v>
      </c>
      <c r="H47" s="6" t="s">
        <v>24</v>
      </c>
      <c r="I47" s="6" t="s">
        <v>32</v>
      </c>
      <c r="N47" s="4"/>
      <c r="O47" s="4"/>
      <c r="P47" s="4"/>
      <c r="Q47" s="5"/>
      <c r="R47" s="5"/>
      <c r="S47" s="5"/>
      <c r="T47" s="6"/>
    </row>
    <row r="48" spans="1:20" ht="15.75" x14ac:dyDescent="0.25">
      <c r="A48" s="4"/>
      <c r="B48" s="4"/>
      <c r="C48" s="4"/>
      <c r="D48" s="5"/>
      <c r="E48" s="5"/>
      <c r="F48" s="5"/>
      <c r="G48" s="1" t="s">
        <v>3</v>
      </c>
      <c r="H48" s="1" t="s">
        <v>3</v>
      </c>
      <c r="I48" s="1" t="s">
        <v>3</v>
      </c>
      <c r="N48" s="4"/>
      <c r="O48" s="4"/>
      <c r="P48" s="4"/>
      <c r="Q48" s="5"/>
      <c r="R48" s="5"/>
      <c r="S48" s="5"/>
      <c r="T48" s="7"/>
    </row>
    <row r="49" spans="1:20" ht="15.75" x14ac:dyDescent="0.25">
      <c r="A49" s="8" t="s">
        <v>4</v>
      </c>
      <c r="B49" s="4"/>
      <c r="C49" s="4"/>
      <c r="D49" s="5"/>
      <c r="E49" s="5"/>
      <c r="F49" s="5"/>
      <c r="G49" s="5"/>
      <c r="H49" s="2"/>
      <c r="I49" s="2"/>
      <c r="N49" s="8"/>
      <c r="O49" s="4"/>
      <c r="P49" s="4"/>
      <c r="Q49" s="5"/>
      <c r="R49" s="5"/>
      <c r="S49" s="5"/>
      <c r="T49" s="4"/>
    </row>
    <row r="50" spans="1:20" ht="15.75" x14ac:dyDescent="0.25">
      <c r="A50" s="4"/>
      <c r="B50" s="52" t="s">
        <v>5</v>
      </c>
      <c r="C50" s="53"/>
      <c r="D50" s="53"/>
      <c r="E50" s="53"/>
      <c r="F50" s="53"/>
      <c r="G50" s="23">
        <v>176149</v>
      </c>
      <c r="H50" s="23">
        <f>SUM(G71)</f>
        <v>170837.87</v>
      </c>
      <c r="I50" s="23">
        <f>SUM(H71)</f>
        <v>166756.7745</v>
      </c>
      <c r="N50" s="4"/>
      <c r="O50" s="4"/>
      <c r="P50" s="4"/>
      <c r="Q50" s="5"/>
      <c r="R50" s="5"/>
      <c r="S50" s="5"/>
      <c r="T50" s="9"/>
    </row>
    <row r="51" spans="1:20" ht="15.75" x14ac:dyDescent="0.25">
      <c r="A51" s="4"/>
      <c r="B51" s="48" t="s">
        <v>20</v>
      </c>
      <c r="C51" s="49"/>
      <c r="D51" s="49"/>
      <c r="E51" s="50"/>
      <c r="F51" s="50"/>
      <c r="G51" s="9">
        <v>53500</v>
      </c>
      <c r="H51" s="9">
        <v>53500</v>
      </c>
      <c r="I51" s="9">
        <v>53500</v>
      </c>
      <c r="N51" s="4"/>
      <c r="O51" s="48"/>
      <c r="P51" s="49"/>
      <c r="Q51" s="49"/>
      <c r="R51" s="50"/>
      <c r="S51" s="12"/>
      <c r="T51" s="9"/>
    </row>
    <row r="52" spans="1:20" ht="15.75" x14ac:dyDescent="0.25">
      <c r="A52" s="4"/>
      <c r="B52" s="15" t="s">
        <v>6</v>
      </c>
      <c r="C52" s="17"/>
      <c r="D52" s="17"/>
      <c r="E52" s="17"/>
      <c r="F52" s="17"/>
      <c r="G52" s="35">
        <f>SUM(G50:G51)</f>
        <v>229649</v>
      </c>
      <c r="H52" s="35">
        <f>SUM(H50:H51)</f>
        <v>224337.87</v>
      </c>
      <c r="I52" s="35">
        <f>SUM(I50:I51)</f>
        <v>220256.7745</v>
      </c>
      <c r="N52" s="4"/>
      <c r="O52" s="8"/>
      <c r="P52" s="4"/>
      <c r="Q52" s="5"/>
      <c r="R52" s="5"/>
      <c r="S52" s="5"/>
      <c r="T52" s="33"/>
    </row>
    <row r="53" spans="1:20" ht="15.75" x14ac:dyDescent="0.25">
      <c r="A53" s="4"/>
      <c r="B53" s="4"/>
      <c r="C53" s="4"/>
      <c r="D53" s="5"/>
      <c r="E53" s="5"/>
      <c r="F53" s="5"/>
      <c r="G53" s="23"/>
      <c r="H53" s="23"/>
      <c r="I53" s="23"/>
      <c r="N53" s="4"/>
      <c r="O53" s="4"/>
      <c r="P53" s="4"/>
      <c r="Q53" s="5"/>
      <c r="R53" s="5"/>
      <c r="S53" s="5"/>
      <c r="T53" s="9"/>
    </row>
    <row r="54" spans="1:20" ht="15.75" x14ac:dyDescent="0.25">
      <c r="A54" s="8" t="s">
        <v>7</v>
      </c>
      <c r="B54" s="4"/>
      <c r="C54" s="4"/>
      <c r="D54" s="5"/>
      <c r="E54" s="5"/>
      <c r="F54" s="5"/>
      <c r="G54" s="23"/>
      <c r="H54" s="23"/>
      <c r="I54" s="23"/>
      <c r="N54" s="8"/>
      <c r="O54" s="4"/>
      <c r="P54" s="4"/>
      <c r="Q54" s="5"/>
      <c r="R54" s="5"/>
      <c r="S54" s="5"/>
      <c r="T54" s="9"/>
    </row>
    <row r="55" spans="1:20" ht="15.75" x14ac:dyDescent="0.25">
      <c r="A55" s="4"/>
      <c r="B55" s="8" t="s">
        <v>8</v>
      </c>
      <c r="C55" s="8"/>
      <c r="D55" s="5"/>
      <c r="E55" s="5"/>
      <c r="F55" s="5"/>
      <c r="G55" s="23"/>
      <c r="H55" s="23"/>
      <c r="I55" s="23"/>
      <c r="N55" s="4"/>
      <c r="O55" s="8"/>
      <c r="P55" s="4"/>
      <c r="Q55" s="5"/>
      <c r="R55" s="5"/>
      <c r="S55" s="5"/>
      <c r="T55" s="9"/>
    </row>
    <row r="56" spans="1:20" ht="15.75" x14ac:dyDescent="0.25">
      <c r="A56" s="4"/>
      <c r="B56" s="4"/>
      <c r="C56" s="43" t="s">
        <v>29</v>
      </c>
      <c r="D56" s="40"/>
      <c r="E56" s="40"/>
      <c r="F56" s="40"/>
      <c r="G56" s="23">
        <f>SUM(15471*0.03)+15471</f>
        <v>15935.13</v>
      </c>
      <c r="H56" s="23">
        <f>SUM(15935*0.03)+15935</f>
        <v>16413.05</v>
      </c>
      <c r="I56" s="23">
        <f>SUM(16413*0.03)+16413</f>
        <v>16905.39</v>
      </c>
      <c r="N56" s="4"/>
      <c r="O56" s="8"/>
      <c r="P56" s="43"/>
      <c r="Q56" s="40"/>
      <c r="R56" s="40"/>
      <c r="S56" s="40"/>
      <c r="T56" s="9"/>
    </row>
    <row r="57" spans="1:20" ht="15.75" x14ac:dyDescent="0.25">
      <c r="A57" s="4"/>
      <c r="B57" s="4"/>
      <c r="C57" s="52" t="s">
        <v>9</v>
      </c>
      <c r="D57" s="51"/>
      <c r="E57" s="51"/>
      <c r="F57" s="53"/>
      <c r="G57" s="23">
        <v>0</v>
      </c>
      <c r="H57" s="23">
        <v>0</v>
      </c>
      <c r="I57" s="23">
        <v>0</v>
      </c>
      <c r="N57" s="4"/>
      <c r="O57" s="8"/>
      <c r="P57" s="48"/>
      <c r="Q57" s="51"/>
      <c r="R57" s="51"/>
      <c r="S57" s="21"/>
      <c r="T57" s="9"/>
    </row>
    <row r="58" spans="1:20" ht="15.75" x14ac:dyDescent="0.25">
      <c r="A58" s="4"/>
      <c r="B58" s="4"/>
      <c r="C58" s="39" t="s">
        <v>31</v>
      </c>
      <c r="D58" s="51"/>
      <c r="E58" s="51"/>
      <c r="F58" s="51"/>
      <c r="G58" s="23">
        <v>0</v>
      </c>
      <c r="H58" s="23">
        <v>0</v>
      </c>
      <c r="I58" s="23">
        <v>0</v>
      </c>
      <c r="N58" s="4"/>
      <c r="O58" s="4"/>
      <c r="P58" s="39"/>
      <c r="Q58" s="40"/>
      <c r="R58" s="40"/>
      <c r="S58" s="40"/>
      <c r="T58" s="9"/>
    </row>
    <row r="59" spans="1:20" ht="15.95" customHeight="1" x14ac:dyDescent="0.25">
      <c r="A59" s="4"/>
      <c r="B59" s="4"/>
      <c r="C59" s="41" t="s">
        <v>30</v>
      </c>
      <c r="D59" s="42"/>
      <c r="E59" s="42"/>
      <c r="F59" s="42"/>
      <c r="G59" s="25">
        <v>16080</v>
      </c>
      <c r="H59" s="25">
        <v>16080</v>
      </c>
      <c r="I59" s="25">
        <v>16080</v>
      </c>
      <c r="N59" s="4"/>
      <c r="O59" s="4"/>
      <c r="P59" s="41"/>
      <c r="Q59" s="42"/>
      <c r="R59" s="42"/>
      <c r="S59" s="42"/>
      <c r="T59" s="9"/>
    </row>
    <row r="60" spans="1:20" ht="15.95" customHeight="1" x14ac:dyDescent="0.25">
      <c r="A60" s="11"/>
      <c r="B60" s="11"/>
      <c r="C60" s="43" t="s">
        <v>34</v>
      </c>
      <c r="D60" s="44"/>
      <c r="E60" s="44"/>
      <c r="F60" s="44"/>
      <c r="G60" s="30">
        <v>4796</v>
      </c>
      <c r="H60" s="30">
        <f>H56*0.31</f>
        <v>5088.0455000000002</v>
      </c>
      <c r="I60" s="30">
        <f>I56*0.31</f>
        <v>5240.6709000000001</v>
      </c>
      <c r="N60" s="4"/>
      <c r="O60" s="4"/>
      <c r="P60" s="26"/>
      <c r="Q60" s="27"/>
      <c r="R60" s="27"/>
      <c r="S60" s="27"/>
      <c r="T60" s="28"/>
    </row>
    <row r="61" spans="1:20" ht="15.75" x14ac:dyDescent="0.25">
      <c r="A61" s="4"/>
      <c r="B61" s="4"/>
      <c r="C61" s="15" t="s">
        <v>10</v>
      </c>
      <c r="D61" s="17"/>
      <c r="E61" s="17"/>
      <c r="F61" s="17"/>
      <c r="G61" s="35">
        <f>SUM(G56:G60)</f>
        <v>36811.129999999997</v>
      </c>
      <c r="H61" s="35">
        <f>SUM(H56:H60)</f>
        <v>37581.095499999996</v>
      </c>
      <c r="I61" s="35">
        <f>SUM(I56:I60)</f>
        <v>38226.060899999997</v>
      </c>
      <c r="N61" s="4"/>
      <c r="O61" s="4"/>
      <c r="P61" s="43"/>
      <c r="Q61" s="44"/>
      <c r="R61" s="44"/>
      <c r="S61" s="44"/>
      <c r="T61" s="9"/>
    </row>
    <row r="62" spans="1:20" ht="15.75" x14ac:dyDescent="0.25">
      <c r="A62" s="4"/>
      <c r="B62" s="4"/>
      <c r="C62" s="4"/>
      <c r="D62" s="5"/>
      <c r="E62" s="5"/>
      <c r="F62" s="5"/>
      <c r="G62" s="23"/>
      <c r="H62" s="23"/>
      <c r="I62" s="23"/>
      <c r="N62" s="4"/>
      <c r="O62" s="4"/>
      <c r="P62" s="8"/>
      <c r="Q62" s="5"/>
      <c r="R62" s="5"/>
      <c r="S62" s="5"/>
      <c r="T62" s="33"/>
    </row>
    <row r="63" spans="1:20" ht="15.75" x14ac:dyDescent="0.25">
      <c r="A63" s="4"/>
      <c r="B63" s="8" t="s">
        <v>11</v>
      </c>
      <c r="C63" s="8"/>
      <c r="D63" s="5"/>
      <c r="E63" s="5"/>
      <c r="F63" s="5"/>
      <c r="G63" s="23"/>
      <c r="H63" s="23"/>
      <c r="I63" s="23"/>
      <c r="N63" s="4"/>
      <c r="O63" s="4"/>
      <c r="P63" s="4"/>
      <c r="Q63" s="5"/>
      <c r="R63" s="5"/>
      <c r="S63" s="5"/>
      <c r="T63" s="9"/>
    </row>
    <row r="64" spans="1:20" ht="15.75" x14ac:dyDescent="0.25">
      <c r="A64" s="4"/>
      <c r="B64" s="4"/>
      <c r="C64" s="52" t="s">
        <v>19</v>
      </c>
      <c r="D64" s="53"/>
      <c r="E64" s="53"/>
      <c r="F64" s="53"/>
      <c r="G64" s="23">
        <v>10000</v>
      </c>
      <c r="H64" s="23">
        <v>10000</v>
      </c>
      <c r="I64" s="23">
        <v>10000</v>
      </c>
      <c r="N64" s="4"/>
      <c r="O64" s="8"/>
      <c r="P64" s="4"/>
      <c r="Q64" s="5"/>
      <c r="R64" s="5"/>
      <c r="S64" s="5"/>
      <c r="T64" s="9"/>
    </row>
    <row r="65" spans="1:20" ht="15.75" x14ac:dyDescent="0.25">
      <c r="A65" s="4"/>
      <c r="B65" s="4"/>
      <c r="C65" s="54" t="s">
        <v>13</v>
      </c>
      <c r="D65" s="55"/>
      <c r="E65" s="55"/>
      <c r="F65" s="55"/>
      <c r="G65" s="23">
        <v>12000</v>
      </c>
      <c r="H65" s="23">
        <v>12000</v>
      </c>
      <c r="I65" s="23">
        <v>12000</v>
      </c>
      <c r="N65" s="4"/>
      <c r="O65" s="4"/>
      <c r="P65" s="4"/>
      <c r="Q65" s="5"/>
      <c r="R65" s="5"/>
      <c r="S65" s="5"/>
      <c r="T65" s="9"/>
    </row>
    <row r="66" spans="1:20" ht="15.75" x14ac:dyDescent="0.25">
      <c r="A66" s="4"/>
      <c r="B66" s="4"/>
      <c r="C66" s="15" t="s">
        <v>14</v>
      </c>
      <c r="D66" s="17"/>
      <c r="E66" s="17"/>
      <c r="F66" s="17"/>
      <c r="G66" s="35">
        <f>SUM(G64:G65)</f>
        <v>22000</v>
      </c>
      <c r="H66" s="35">
        <v>20000</v>
      </c>
      <c r="I66" s="35">
        <v>20000</v>
      </c>
      <c r="N66" s="4"/>
      <c r="O66" s="4"/>
      <c r="P66" s="4"/>
      <c r="Q66" s="5"/>
      <c r="R66" s="5"/>
      <c r="S66" s="5"/>
      <c r="T66" s="9"/>
    </row>
    <row r="67" spans="1:20" ht="15.75" x14ac:dyDescent="0.25">
      <c r="A67" s="4"/>
      <c r="B67" s="4"/>
      <c r="C67" s="4"/>
      <c r="D67" s="5"/>
      <c r="E67" s="5"/>
      <c r="F67" s="5"/>
      <c r="G67" s="23"/>
      <c r="H67" s="23"/>
      <c r="I67" s="23"/>
      <c r="N67" s="4"/>
      <c r="O67" s="4"/>
      <c r="P67" s="8"/>
      <c r="Q67" s="5"/>
      <c r="R67" s="5"/>
      <c r="S67" s="5"/>
      <c r="T67" s="33"/>
    </row>
    <row r="68" spans="1:20" ht="15.75" x14ac:dyDescent="0.25">
      <c r="A68" s="4"/>
      <c r="B68" s="4"/>
      <c r="C68" s="4"/>
      <c r="D68" s="5"/>
      <c r="E68" s="5"/>
      <c r="F68" s="5"/>
      <c r="G68" s="23"/>
      <c r="H68" s="23"/>
      <c r="I68" s="23"/>
      <c r="N68" s="4"/>
      <c r="O68" s="4"/>
      <c r="P68" s="8"/>
      <c r="Q68" s="5"/>
      <c r="R68" s="5"/>
      <c r="S68" s="5"/>
      <c r="T68" s="33"/>
    </row>
    <row r="69" spans="1:20" ht="15.75" x14ac:dyDescent="0.25">
      <c r="A69" s="8"/>
      <c r="B69" s="15" t="s">
        <v>15</v>
      </c>
      <c r="C69" s="16"/>
      <c r="D69" s="17"/>
      <c r="E69" s="17"/>
      <c r="F69" s="17"/>
      <c r="G69" s="35">
        <f>SUM(G61+G66)</f>
        <v>58811.13</v>
      </c>
      <c r="H69" s="35">
        <f>SUM(H61+H66)</f>
        <v>57581.095499999996</v>
      </c>
      <c r="I69" s="35">
        <f>SUM(I61+I66)</f>
        <v>58226.060899999997</v>
      </c>
      <c r="N69" s="4"/>
      <c r="O69" s="4"/>
      <c r="P69" s="4"/>
      <c r="Q69" s="5"/>
      <c r="R69" s="5"/>
      <c r="S69" s="5"/>
      <c r="T69" s="9"/>
    </row>
    <row r="70" spans="1:20" ht="15.75" x14ac:dyDescent="0.25">
      <c r="A70" s="4"/>
      <c r="B70" s="4"/>
      <c r="C70" s="4"/>
      <c r="D70" s="5"/>
      <c r="E70" s="5"/>
      <c r="F70" s="5"/>
      <c r="G70" s="36"/>
      <c r="H70" s="36"/>
      <c r="I70" s="36"/>
      <c r="N70" s="8"/>
      <c r="O70" s="8"/>
      <c r="P70" s="4"/>
      <c r="Q70" s="5"/>
      <c r="R70" s="5"/>
      <c r="S70" s="5"/>
      <c r="T70" s="33"/>
    </row>
    <row r="71" spans="1:20" ht="15.75" x14ac:dyDescent="0.25">
      <c r="A71" s="8" t="s">
        <v>16</v>
      </c>
      <c r="B71" s="4"/>
      <c r="C71" s="4"/>
      <c r="D71" s="5"/>
      <c r="E71" s="5"/>
      <c r="F71" s="5"/>
      <c r="G71" s="37">
        <f>SUM(G52-G69)</f>
        <v>170837.87</v>
      </c>
      <c r="H71" s="37">
        <f>SUM(H52-H69)</f>
        <v>166756.7745</v>
      </c>
      <c r="I71" s="37">
        <f>SUM(I52-I69)</f>
        <v>162030.71360000002</v>
      </c>
      <c r="N71" s="4"/>
      <c r="O71" s="4"/>
      <c r="P71" s="4"/>
      <c r="Q71" s="5"/>
      <c r="R71" s="5"/>
      <c r="S71" s="5"/>
      <c r="T71" s="9"/>
    </row>
    <row r="72" spans="1:20" ht="15.75" x14ac:dyDescent="0.25">
      <c r="N72" s="4"/>
      <c r="O72" s="4"/>
      <c r="P72" s="4"/>
      <c r="Q72" s="5"/>
      <c r="R72" s="5"/>
      <c r="S72" s="5"/>
      <c r="T72" s="9"/>
    </row>
  </sheetData>
  <mergeCells count="28">
    <mergeCell ref="C64:F64"/>
    <mergeCell ref="C65:F65"/>
    <mergeCell ref="P61:S61"/>
    <mergeCell ref="C60:F60"/>
    <mergeCell ref="A40:I40"/>
    <mergeCell ref="A42:I42"/>
    <mergeCell ref="A43:I43"/>
    <mergeCell ref="B50:F50"/>
    <mergeCell ref="B51:F51"/>
    <mergeCell ref="C56:F56"/>
    <mergeCell ref="C57:F57"/>
    <mergeCell ref="C58:F58"/>
    <mergeCell ref="C59:F59"/>
    <mergeCell ref="O51:R51"/>
    <mergeCell ref="P56:S56"/>
    <mergeCell ref="P57:R57"/>
    <mergeCell ref="P58:S58"/>
    <mergeCell ref="P59:S59"/>
    <mergeCell ref="C22:F22"/>
    <mergeCell ref="A1:I1"/>
    <mergeCell ref="A3:I3"/>
    <mergeCell ref="G6:I6"/>
    <mergeCell ref="G7:I7"/>
    <mergeCell ref="B13:E13"/>
    <mergeCell ref="C18:F18"/>
    <mergeCell ref="C19:E19"/>
    <mergeCell ref="C20:F20"/>
    <mergeCell ref="C21:F21"/>
  </mergeCells>
  <pageMargins left="0.7" right="0.7" top="0.75" bottom="0.75" header="0.3" footer="0.3"/>
  <pageSetup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Projected vs. Actual</vt:lpstr>
      <vt:lpstr>'FY24 Projected vs. Actual'!Print_Area</vt:lpstr>
    </vt:vector>
  </TitlesOfParts>
  <Company>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Bowersock</dc:creator>
  <cp:lastModifiedBy>Jessica Baldwin</cp:lastModifiedBy>
  <cp:lastPrinted>2018-06-26T20:55:22Z</cp:lastPrinted>
  <dcterms:created xsi:type="dcterms:W3CDTF">2018-06-01T21:19:04Z</dcterms:created>
  <dcterms:modified xsi:type="dcterms:W3CDTF">2024-12-12T19:18:36Z</dcterms:modified>
</cp:coreProperties>
</file>